
<file path=[Content_Types].xml><?xml version="1.0" encoding="utf-8"?>
<Types xmlns="http://schemas.openxmlformats.org/package/2006/content-types">
  <Override PartName="/xl/charts/chart6.xml" ContentType="application/vnd.openxmlformats-officedocument.drawingml.chart+xml"/>
  <Override PartName="/xl/charts/chart7.xml" ContentType="application/vnd.openxmlformats-officedocument.drawingml.chart+xml"/>
  <Override PartName="/xl/drawings/drawing9.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drawings/drawing1.xml" ContentType="application/vnd.openxmlformats-officedocument.drawing+xml"/>
  <Override PartName="/xl/worksheets/sheet1.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Default Extension="vml" ContentType="application/vnd.openxmlformats-officedocument.vmlDrawing"/>
  <Override PartName="/xl/calcChain.xml" ContentType="application/vnd.openxmlformats-officedocument.spreadsheetml.calcChain+xml"/>
  <Override PartName="/xl/chartsheets/sheet2.xml" ContentType="application/vnd.openxmlformats-officedocument.spreadsheetml.chartsheet+xml"/>
  <Override PartName="/xl/chartsheets/sheet3.xml" ContentType="application/vnd.openxmlformats-officedocument.spreadsheetml.chartsheet+xml"/>
  <Override PartName="/xl/sharedStrings.xml" ContentType="application/vnd.openxmlformats-officedocument.spreadsheetml.sharedStrings+xml"/>
  <Override PartName="/xl/chartsheets/sheet1.xml" ContentType="application/vnd.openxmlformats-officedocument.spreadsheetml.chartsheet+xml"/>
  <Override PartName="/xl/charts/chart8.xml" ContentType="application/vnd.openxmlformats-officedocument.drawingml.chart+xml"/>
  <Override PartName="/xl/charts/chart9.xml" ContentType="application/vnd.openxmlformats-officedocument.drawingml.char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240" yWindow="120" windowWidth="20115" windowHeight="7995"/>
  </bookViews>
  <sheets>
    <sheet name="Instructions" sheetId="15" r:id="rId1"/>
    <sheet name="Chart1" sheetId="28" r:id="rId2"/>
    <sheet name="Base with Demand" sheetId="13" r:id="rId3"/>
    <sheet name="Demand Curve Introduction" sheetId="18" r:id="rId4"/>
    <sheet name="Supply and Demand" sheetId="20" r:id="rId5"/>
    <sheet name="Demand Curve" sheetId="9" r:id="rId6"/>
    <sheet name="Supply Data" sheetId="1" r:id="rId7"/>
    <sheet name="Supply Curve Chart " sheetId="26" r:id="rId8"/>
    <sheet name="Supply Cuve and Fixed Demand" sheetId="27" r:id="rId9"/>
    <sheet name="Supply and Demand Chart" sheetId="22" r:id="rId10"/>
    <sheet name="Chart2" sheetId="11" r:id="rId11"/>
    <sheet name="Demand Chart" sheetId="23" r:id="rId12"/>
    <sheet name="Curve with two Demands" sheetId="24" r:id="rId13"/>
    <sheet name="Supply and Demand Graph 1" sheetId="14" r:id="rId14"/>
    <sheet name="Sheet2" sheetId="2" r:id="rId15"/>
    <sheet name="Sheet3" sheetId="3" r:id="rId16"/>
  </sheets>
  <definedNames>
    <definedName name="A">'Demand Curve'!$C$4</definedName>
    <definedName name="Base_Demand">'Base with Demand'!$D$2</definedName>
    <definedName name="cutoff">'Supply and Demand'!$D$12</definedName>
    <definedName name="Cutoff_Price" localSheetId="2">'Base with Demand'!$D$11</definedName>
    <definedName name="Cutoff_Price">'Demand Curve'!$C$5</definedName>
    <definedName name="Elasticity" localSheetId="2">'Base with Demand'!$D$3</definedName>
    <definedName name="Elasticity">'Demand Curve'!$C$6</definedName>
    <definedName name="elsa1">'Supply and Demand'!$F$8</definedName>
    <definedName name="Price_Increment">'Supply and Demand'!$D$3</definedName>
    <definedName name="Total_Capacity">'Supply and Demand'!$D$4</definedName>
    <definedName name="Total_Cost" localSheetId="2">OFFSET('Base with Demand'!#REF!,'Base with Demand'!#REF!,'Base with Demand'!#REF!,'Base with Demand'!#REF!,'Base with Demand'!#REF!)</definedName>
    <definedName name="Total_Cost">OFFSET('Supply Data'!#REF!,'Supply Data'!#REF!,'Supply Data'!#REF!,'Supply Data'!#REF!,'Supply Data'!#REF!)</definedName>
  </definedNames>
  <calcPr calcId="125725" iterateDelta="1E-4"/>
</workbook>
</file>

<file path=xl/calcChain.xml><?xml version="1.0" encoding="utf-8"?>
<calcChain xmlns="http://schemas.openxmlformats.org/spreadsheetml/2006/main">
  <c r="P17" i="13"/>
  <c r="S27"/>
  <c r="T21" i="20"/>
  <c r="T22"/>
  <c r="T23"/>
  <c r="T24"/>
  <c r="T25"/>
  <c r="T26"/>
  <c r="T27"/>
  <c r="T28"/>
  <c r="T29"/>
  <c r="T30"/>
  <c r="T31"/>
  <c r="T32"/>
  <c r="T33"/>
  <c r="T34"/>
  <c r="T35"/>
  <c r="T36"/>
  <c r="T37"/>
  <c r="T38"/>
  <c r="T39"/>
  <c r="T40"/>
  <c r="T41"/>
  <c r="T42"/>
  <c r="T43"/>
  <c r="T44"/>
  <c r="T45"/>
  <c r="T46"/>
  <c r="T47"/>
  <c r="T48"/>
  <c r="T49"/>
  <c r="T50"/>
  <c r="T51"/>
  <c r="T52"/>
  <c r="T53"/>
  <c r="T54"/>
  <c r="T55"/>
  <c r="T20"/>
  <c r="S20"/>
  <c r="S21"/>
  <c r="S22"/>
  <c r="S23"/>
  <c r="S24"/>
  <c r="S25"/>
  <c r="S26"/>
  <c r="S27"/>
  <c r="S28"/>
  <c r="S29"/>
  <c r="S30"/>
  <c r="S31"/>
  <c r="S32"/>
  <c r="S33"/>
  <c r="S34"/>
  <c r="S35"/>
  <c r="S36"/>
  <c r="S37"/>
  <c r="S38"/>
  <c r="S39"/>
  <c r="S40"/>
  <c r="S41"/>
  <c r="S42"/>
  <c r="S43"/>
  <c r="S44"/>
  <c r="S45"/>
  <c r="S46"/>
  <c r="S47"/>
  <c r="S48"/>
  <c r="S49"/>
  <c r="S50"/>
  <c r="S51"/>
  <c r="S52"/>
  <c r="S53"/>
  <c r="S54"/>
  <c r="S55"/>
  <c r="S19"/>
  <c r="X2" i="13" l="1"/>
  <c r="Q231"/>
  <c r="S231" s="1"/>
  <c r="N17"/>
  <c r="N18" s="1"/>
  <c r="N19" s="1"/>
  <c r="N20" s="1"/>
  <c r="N21" s="1"/>
  <c r="N22" s="1"/>
  <c r="N23" s="1"/>
  <c r="N24" s="1"/>
  <c r="N25" s="1"/>
  <c r="N26" s="1"/>
  <c r="N27" s="1"/>
  <c r="N28" s="1"/>
  <c r="N29" s="1"/>
  <c r="N30" s="1"/>
  <c r="N31" s="1"/>
  <c r="N32" s="1"/>
  <c r="N33" s="1"/>
  <c r="N34" s="1"/>
  <c r="N35" s="1"/>
  <c r="N36" s="1"/>
  <c r="N37" s="1"/>
  <c r="N38" s="1"/>
  <c r="N39" s="1"/>
  <c r="N40" s="1"/>
  <c r="N41" s="1"/>
  <c r="N42" s="1"/>
  <c r="N43" s="1"/>
  <c r="N44" s="1"/>
  <c r="N45" s="1"/>
  <c r="N46" s="1"/>
  <c r="N47" s="1"/>
  <c r="N48" s="1"/>
  <c r="N49" s="1"/>
  <c r="N50" s="1"/>
  <c r="N51" s="1"/>
  <c r="N52" s="1"/>
  <c r="N54" s="1"/>
  <c r="O58" s="1"/>
  <c r="M59"/>
  <c r="M60" s="1"/>
  <c r="M61" s="1"/>
  <c r="M62" s="1"/>
  <c r="M63" s="1"/>
  <c r="M64" s="1"/>
  <c r="M65" s="1"/>
  <c r="M66" s="1"/>
  <c r="M67" s="1"/>
  <c r="M68" s="1"/>
  <c r="M69" s="1"/>
  <c r="M70" s="1"/>
  <c r="M71" s="1"/>
  <c r="M72" s="1"/>
  <c r="M73" s="1"/>
  <c r="M74" s="1"/>
  <c r="M75" s="1"/>
  <c r="M76" s="1"/>
  <c r="M77" s="1"/>
  <c r="M78" s="1"/>
  <c r="M79" s="1"/>
  <c r="M80" s="1"/>
  <c r="M81" s="1"/>
  <c r="M82" s="1"/>
  <c r="M83" s="1"/>
  <c r="M84" s="1"/>
  <c r="M85" s="1"/>
  <c r="M86" s="1"/>
  <c r="M87" s="1"/>
  <c r="M88" s="1"/>
  <c r="M89" s="1"/>
  <c r="M90" s="1"/>
  <c r="M91" s="1"/>
  <c r="M92" s="1"/>
  <c r="M93" s="1"/>
  <c r="M94" s="1"/>
  <c r="M95" s="1"/>
  <c r="M96" s="1"/>
  <c r="M97" s="1"/>
  <c r="M98" s="1"/>
  <c r="M99" s="1"/>
  <c r="M100" s="1"/>
  <c r="M101" s="1"/>
  <c r="M102" s="1"/>
  <c r="M103" s="1"/>
  <c r="M104" s="1"/>
  <c r="M105" s="1"/>
  <c r="M106" s="1"/>
  <c r="M107" s="1"/>
  <c r="M108" s="1"/>
  <c r="M109" s="1"/>
  <c r="M110" s="1"/>
  <c r="M111" s="1"/>
  <c r="M112" s="1"/>
  <c r="M113" s="1"/>
  <c r="M114" s="1"/>
  <c r="M115" s="1"/>
  <c r="M116" s="1"/>
  <c r="M117" s="1"/>
  <c r="M118" s="1"/>
  <c r="M119" s="1"/>
  <c r="M120" s="1"/>
  <c r="M121" s="1"/>
  <c r="M122" s="1"/>
  <c r="M123" s="1"/>
  <c r="M124" s="1"/>
  <c r="M125" s="1"/>
  <c r="M126" s="1"/>
  <c r="M127" s="1"/>
  <c r="M128" s="1"/>
  <c r="M129" s="1"/>
  <c r="M130" s="1"/>
  <c r="M131" s="1"/>
  <c r="M132" s="1"/>
  <c r="M133" s="1"/>
  <c r="M134" s="1"/>
  <c r="M135" s="1"/>
  <c r="M136" s="1"/>
  <c r="M137" s="1"/>
  <c r="M138" s="1"/>
  <c r="M139" s="1"/>
  <c r="M140" s="1"/>
  <c r="M141" s="1"/>
  <c r="M142" s="1"/>
  <c r="M143" s="1"/>
  <c r="M144" s="1"/>
  <c r="M145" s="1"/>
  <c r="M146" s="1"/>
  <c r="M147" s="1"/>
  <c r="M148" s="1"/>
  <c r="M149" s="1"/>
  <c r="M150" s="1"/>
  <c r="M151" s="1"/>
  <c r="M152" s="1"/>
  <c r="M153" s="1"/>
  <c r="M154" s="1"/>
  <c r="M155" s="1"/>
  <c r="M156" s="1"/>
  <c r="M157" s="1"/>
  <c r="M158" s="1"/>
  <c r="M159" s="1"/>
  <c r="M160" s="1"/>
  <c r="M161" s="1"/>
  <c r="M162" s="1"/>
  <c r="M163" s="1"/>
  <c r="M164" s="1"/>
  <c r="M165" s="1"/>
  <c r="M166" s="1"/>
  <c r="M167" s="1"/>
  <c r="M168" s="1"/>
  <c r="M169" s="1"/>
  <c r="M170" s="1"/>
  <c r="M171" s="1"/>
  <c r="M172" s="1"/>
  <c r="M173" s="1"/>
  <c r="M174" s="1"/>
  <c r="M175" s="1"/>
  <c r="M176" s="1"/>
  <c r="M177" s="1"/>
  <c r="M178" s="1"/>
  <c r="M179" s="1"/>
  <c r="M180" s="1"/>
  <c r="M181" s="1"/>
  <c r="M182" s="1"/>
  <c r="M183" s="1"/>
  <c r="M184" s="1"/>
  <c r="M185" s="1"/>
  <c r="M186" s="1"/>
  <c r="M187" s="1"/>
  <c r="M188" s="1"/>
  <c r="M189" s="1"/>
  <c r="M190" s="1"/>
  <c r="M191" s="1"/>
  <c r="M192" s="1"/>
  <c r="M193" s="1"/>
  <c r="M194" s="1"/>
  <c r="M195" s="1"/>
  <c r="M196" s="1"/>
  <c r="M197" s="1"/>
  <c r="M198" s="1"/>
  <c r="M199" s="1"/>
  <c r="M200" s="1"/>
  <c r="M201" s="1"/>
  <c r="M202" s="1"/>
  <c r="M203" s="1"/>
  <c r="M204" s="1"/>
  <c r="M205" s="1"/>
  <c r="M206" s="1"/>
  <c r="M207" s="1"/>
  <c r="M208" s="1"/>
  <c r="M209" s="1"/>
  <c r="M210" s="1"/>
  <c r="M211" s="1"/>
  <c r="M212" s="1"/>
  <c r="M213" s="1"/>
  <c r="M214" s="1"/>
  <c r="M215" s="1"/>
  <c r="M216" s="1"/>
  <c r="M217" s="1"/>
  <c r="M218" s="1"/>
  <c r="M219" s="1"/>
  <c r="M220" s="1"/>
  <c r="M221" s="1"/>
  <c r="M222" s="1"/>
  <c r="M223" s="1"/>
  <c r="M224" s="1"/>
  <c r="M225" s="1"/>
  <c r="M226" s="1"/>
  <c r="M227" s="1"/>
  <c r="M228" s="1"/>
  <c r="M229" s="1"/>
  <c r="M230" s="1"/>
  <c r="M231" s="1"/>
  <c r="R6" i="9"/>
  <c r="R7"/>
  <c r="R8"/>
  <c r="R9"/>
  <c r="R10"/>
  <c r="R11"/>
  <c r="R12"/>
  <c r="R13"/>
  <c r="R14"/>
  <c r="R15"/>
  <c r="R16"/>
  <c r="R17"/>
  <c r="R18"/>
  <c r="R19"/>
  <c r="R20"/>
  <c r="R21"/>
  <c r="R22"/>
  <c r="R23"/>
  <c r="R24"/>
  <c r="R25"/>
  <c r="R26"/>
  <c r="R27"/>
  <c r="R28"/>
  <c r="R29"/>
  <c r="R30"/>
  <c r="R31"/>
  <c r="R32"/>
  <c r="R33"/>
  <c r="R34"/>
  <c r="R35"/>
  <c r="R36"/>
  <c r="R37"/>
  <c r="R38"/>
  <c r="R39"/>
  <c r="R40"/>
  <c r="R5"/>
  <c r="M6"/>
  <c r="N6" s="1"/>
  <c r="M7"/>
  <c r="N7" s="1"/>
  <c r="M8"/>
  <c r="N8" s="1"/>
  <c r="M9"/>
  <c r="N9" s="1"/>
  <c r="M10"/>
  <c r="N10" s="1"/>
  <c r="M11"/>
  <c r="N11" s="1"/>
  <c r="M12"/>
  <c r="N12" s="1"/>
  <c r="M13"/>
  <c r="N13" s="1"/>
  <c r="M14"/>
  <c r="N14" s="1"/>
  <c r="M15"/>
  <c r="N15" s="1"/>
  <c r="M16"/>
  <c r="N16" s="1"/>
  <c r="M17"/>
  <c r="N17" s="1"/>
  <c r="M18"/>
  <c r="N18" s="1"/>
  <c r="M19"/>
  <c r="N19" s="1"/>
  <c r="M20"/>
  <c r="N20" s="1"/>
  <c r="M21"/>
  <c r="N21" s="1"/>
  <c r="M22"/>
  <c r="N22" s="1"/>
  <c r="M23"/>
  <c r="N23" s="1"/>
  <c r="M24"/>
  <c r="N24" s="1"/>
  <c r="M25"/>
  <c r="N25" s="1"/>
  <c r="M26"/>
  <c r="N26" s="1"/>
  <c r="M27"/>
  <c r="N27" s="1"/>
  <c r="M28"/>
  <c r="N28" s="1"/>
  <c r="M29"/>
  <c r="N29" s="1"/>
  <c r="M30"/>
  <c r="N30" s="1"/>
  <c r="M31"/>
  <c r="N31" s="1"/>
  <c r="M32"/>
  <c r="N32" s="1"/>
  <c r="M33"/>
  <c r="N33" s="1"/>
  <c r="M34"/>
  <c r="N34" s="1"/>
  <c r="M35"/>
  <c r="N35" s="1"/>
  <c r="M36"/>
  <c r="N36" s="1"/>
  <c r="M37"/>
  <c r="N37" s="1"/>
  <c r="M38"/>
  <c r="N38" s="1"/>
  <c r="M39"/>
  <c r="N39" s="1"/>
  <c r="M40"/>
  <c r="N40" s="1"/>
  <c r="M5"/>
  <c r="N5" s="1"/>
  <c r="L6"/>
  <c r="L7"/>
  <c r="L8"/>
  <c r="L9"/>
  <c r="L10"/>
  <c r="L11"/>
  <c r="L12"/>
  <c r="L13"/>
  <c r="L14"/>
  <c r="L15"/>
  <c r="L16"/>
  <c r="L17"/>
  <c r="L18"/>
  <c r="L19"/>
  <c r="L20"/>
  <c r="L21"/>
  <c r="L22"/>
  <c r="L23"/>
  <c r="L24"/>
  <c r="L25"/>
  <c r="L26"/>
  <c r="L27"/>
  <c r="L28"/>
  <c r="L29"/>
  <c r="L30"/>
  <c r="L31"/>
  <c r="L32"/>
  <c r="L33"/>
  <c r="L34"/>
  <c r="L35"/>
  <c r="L36"/>
  <c r="L37"/>
  <c r="L38"/>
  <c r="L39"/>
  <c r="L40"/>
  <c r="L5"/>
  <c r="K6"/>
  <c r="K7"/>
  <c r="K8"/>
  <c r="K9"/>
  <c r="K10"/>
  <c r="K11"/>
  <c r="K12"/>
  <c r="K13"/>
  <c r="K14"/>
  <c r="K15"/>
  <c r="K16"/>
  <c r="K17"/>
  <c r="K18"/>
  <c r="K19"/>
  <c r="K20"/>
  <c r="K21"/>
  <c r="K22"/>
  <c r="K23"/>
  <c r="K24"/>
  <c r="K25"/>
  <c r="K26"/>
  <c r="K27"/>
  <c r="K28"/>
  <c r="K29"/>
  <c r="K30"/>
  <c r="K31"/>
  <c r="K32"/>
  <c r="K33"/>
  <c r="K34"/>
  <c r="K35"/>
  <c r="K36"/>
  <c r="K37"/>
  <c r="K38"/>
  <c r="K39"/>
  <c r="K40"/>
  <c r="K5"/>
  <c r="J5"/>
  <c r="J6"/>
  <c r="J7"/>
  <c r="J8"/>
  <c r="J9"/>
  <c r="J10"/>
  <c r="J11"/>
  <c r="J12"/>
  <c r="J13"/>
  <c r="J14"/>
  <c r="J15"/>
  <c r="J16"/>
  <c r="J17"/>
  <c r="J18"/>
  <c r="J19"/>
  <c r="J20"/>
  <c r="J21"/>
  <c r="J22"/>
  <c r="J23"/>
  <c r="J24"/>
  <c r="J25"/>
  <c r="J26"/>
  <c r="J27"/>
  <c r="J28"/>
  <c r="J29"/>
  <c r="J30"/>
  <c r="J31"/>
  <c r="J32"/>
  <c r="J33"/>
  <c r="J34"/>
  <c r="J35"/>
  <c r="J36"/>
  <c r="J37"/>
  <c r="J38"/>
  <c r="J39"/>
  <c r="J40"/>
  <c r="J4"/>
  <c r="P4" s="1"/>
  <c r="I5"/>
  <c r="O5" s="1"/>
  <c r="I6"/>
  <c r="O6" s="1"/>
  <c r="I7"/>
  <c r="O7" s="1"/>
  <c r="I8"/>
  <c r="O8" s="1"/>
  <c r="I9"/>
  <c r="O9" s="1"/>
  <c r="I10"/>
  <c r="O10" s="1"/>
  <c r="I11"/>
  <c r="O11" s="1"/>
  <c r="I12"/>
  <c r="O12" s="1"/>
  <c r="I13"/>
  <c r="O13" s="1"/>
  <c r="I14"/>
  <c r="O14" s="1"/>
  <c r="I15"/>
  <c r="O15" s="1"/>
  <c r="I16"/>
  <c r="O16" s="1"/>
  <c r="I17"/>
  <c r="O17" s="1"/>
  <c r="I18"/>
  <c r="I19"/>
  <c r="I20"/>
  <c r="O20" s="1"/>
  <c r="I21"/>
  <c r="O21" s="1"/>
  <c r="I22"/>
  <c r="I23"/>
  <c r="I24"/>
  <c r="O24" s="1"/>
  <c r="I25"/>
  <c r="I26"/>
  <c r="I27"/>
  <c r="I28"/>
  <c r="I29"/>
  <c r="I30"/>
  <c r="I31"/>
  <c r="I32"/>
  <c r="I33"/>
  <c r="I34"/>
  <c r="I35"/>
  <c r="I36"/>
  <c r="I37"/>
  <c r="I38"/>
  <c r="I39"/>
  <c r="I40"/>
  <c r="I4"/>
  <c r="L28" i="1"/>
  <c r="L29"/>
  <c r="L30"/>
  <c r="L31"/>
  <c r="L32"/>
  <c r="L33"/>
  <c r="L34"/>
  <c r="L35"/>
  <c r="L36"/>
  <c r="L37"/>
  <c r="L38"/>
  <c r="M29"/>
  <c r="M30"/>
  <c r="M31"/>
  <c r="M32"/>
  <c r="M33"/>
  <c r="M34"/>
  <c r="M35"/>
  <c r="M36"/>
  <c r="M37"/>
  <c r="M38"/>
  <c r="M39"/>
  <c r="M28"/>
  <c r="I40"/>
  <c r="J40"/>
  <c r="I41"/>
  <c r="K30"/>
  <c r="K29"/>
  <c r="K31"/>
  <c r="K32"/>
  <c r="K33"/>
  <c r="K34"/>
  <c r="K35"/>
  <c r="K36"/>
  <c r="K37"/>
  <c r="K38"/>
  <c r="K39"/>
  <c r="J31"/>
  <c r="J32" s="1"/>
  <c r="J33" s="1"/>
  <c r="J34" s="1"/>
  <c r="J35" s="1"/>
  <c r="J36" s="1"/>
  <c r="J37" s="1"/>
  <c r="J38" s="1"/>
  <c r="J39" s="1"/>
  <c r="J30"/>
  <c r="J29"/>
  <c r="J28"/>
  <c r="I39"/>
  <c r="I38"/>
  <c r="I37"/>
  <c r="I36"/>
  <c r="I35"/>
  <c r="I34"/>
  <c r="I33"/>
  <c r="I32"/>
  <c r="I31"/>
  <c r="I30"/>
  <c r="I29"/>
  <c r="I28"/>
  <c r="V19" i="20"/>
  <c r="V10"/>
  <c r="Q10"/>
  <c r="D12"/>
  <c r="D11"/>
  <c r="D10"/>
  <c r="D9"/>
  <c r="Q19"/>
  <c r="AA19" s="1"/>
  <c r="M25"/>
  <c r="M26"/>
  <c r="M27"/>
  <c r="M28"/>
  <c r="M29"/>
  <c r="M30"/>
  <c r="M31"/>
  <c r="M32"/>
  <c r="M33"/>
  <c r="M34"/>
  <c r="M35"/>
  <c r="M36"/>
  <c r="M37"/>
  <c r="M38"/>
  <c r="M39"/>
  <c r="M40"/>
  <c r="M41"/>
  <c r="M42"/>
  <c r="M43"/>
  <c r="M44"/>
  <c r="M45"/>
  <c r="M46"/>
  <c r="M47"/>
  <c r="M48"/>
  <c r="M49"/>
  <c r="M50"/>
  <c r="M51"/>
  <c r="M52"/>
  <c r="M53"/>
  <c r="M54"/>
  <c r="M55"/>
  <c r="O33" i="18"/>
  <c r="D26" i="20"/>
  <c r="L24"/>
  <c r="H24"/>
  <c r="I24" s="1"/>
  <c r="G24"/>
  <c r="H23"/>
  <c r="I23" s="1"/>
  <c r="G23"/>
  <c r="L23" s="1"/>
  <c r="G22"/>
  <c r="L22" s="1"/>
  <c r="L21"/>
  <c r="G21"/>
  <c r="H21" s="1"/>
  <c r="I21" s="1"/>
  <c r="L20"/>
  <c r="H20"/>
  <c r="I20" s="1"/>
  <c r="G20"/>
  <c r="H19"/>
  <c r="I19" s="1"/>
  <c r="G19"/>
  <c r="L19" s="1"/>
  <c r="AU17"/>
  <c r="L3"/>
  <c r="AW17"/>
  <c r="Z5" i="9"/>
  <c r="Z6"/>
  <c r="Z7"/>
  <c r="Z8"/>
  <c r="Z9"/>
  <c r="Z10"/>
  <c r="Z11"/>
  <c r="Z12"/>
  <c r="Z13"/>
  <c r="Z14"/>
  <c r="Z15"/>
  <c r="Z16"/>
  <c r="Z17"/>
  <c r="K3" i="13"/>
  <c r="H6" i="9"/>
  <c r="H7" s="1"/>
  <c r="H8" s="1"/>
  <c r="H9" s="1"/>
  <c r="H10" s="1"/>
  <c r="H11" s="1"/>
  <c r="H12" s="1"/>
  <c r="H13" s="1"/>
  <c r="H14" s="1"/>
  <c r="H15" s="1"/>
  <c r="H16" s="1"/>
  <c r="H17" s="1"/>
  <c r="H18" s="1"/>
  <c r="H19" s="1"/>
  <c r="H20" s="1"/>
  <c r="H21" s="1"/>
  <c r="H22" s="1"/>
  <c r="H23" s="1"/>
  <c r="H24" s="1"/>
  <c r="H25" s="1"/>
  <c r="H26" s="1"/>
  <c r="H27" s="1"/>
  <c r="H28" s="1"/>
  <c r="H29" s="1"/>
  <c r="H30" s="1"/>
  <c r="H31" s="1"/>
  <c r="H32" s="1"/>
  <c r="H33" s="1"/>
  <c r="H34" s="1"/>
  <c r="H35" s="1"/>
  <c r="H36" s="1"/>
  <c r="H37" s="1"/>
  <c r="H38" s="1"/>
  <c r="H39" s="1"/>
  <c r="H40" s="1"/>
  <c r="H5"/>
  <c r="V4"/>
  <c r="L36" i="18"/>
  <c r="L35"/>
  <c r="W35" s="1"/>
  <c r="L34"/>
  <c r="L33"/>
  <c r="S33" s="1"/>
  <c r="L32"/>
  <c r="S32" s="1"/>
  <c r="K32"/>
  <c r="D36"/>
  <c r="E36" s="1"/>
  <c r="D35"/>
  <c r="E35" s="1"/>
  <c r="E34"/>
  <c r="D34"/>
  <c r="D33"/>
  <c r="E33" s="1"/>
  <c r="F33" s="1"/>
  <c r="B33" s="1"/>
  <c r="D3" i="13"/>
  <c r="AM14" s="1"/>
  <c r="P12" i="1"/>
  <c r="P13" s="1"/>
  <c r="P14" s="1"/>
  <c r="P15" s="1"/>
  <c r="P16" s="1"/>
  <c r="P17" s="1"/>
  <c r="D11" i="13"/>
  <c r="AK14"/>
  <c r="AG14"/>
  <c r="D23"/>
  <c r="G21"/>
  <c r="K21" s="1"/>
  <c r="K22" s="1"/>
  <c r="K23" s="1"/>
  <c r="K24" s="1"/>
  <c r="K25" s="1"/>
  <c r="K26" s="1"/>
  <c r="K27" s="1"/>
  <c r="K28" s="1"/>
  <c r="K29" s="1"/>
  <c r="K30" s="1"/>
  <c r="K31" s="1"/>
  <c r="K32" s="1"/>
  <c r="K33" s="1"/>
  <c r="K34" s="1"/>
  <c r="K35" s="1"/>
  <c r="K36" s="1"/>
  <c r="K37" s="1"/>
  <c r="K38" s="1"/>
  <c r="K39" s="1"/>
  <c r="K40" s="1"/>
  <c r="K41" s="1"/>
  <c r="K42" s="1"/>
  <c r="K43" s="1"/>
  <c r="K44" s="1"/>
  <c r="K45" s="1"/>
  <c r="K46" s="1"/>
  <c r="K47" s="1"/>
  <c r="K48" s="1"/>
  <c r="K49" s="1"/>
  <c r="K50" s="1"/>
  <c r="K51" s="1"/>
  <c r="K52" s="1"/>
  <c r="G20"/>
  <c r="G19"/>
  <c r="G18"/>
  <c r="G17"/>
  <c r="K17" s="1"/>
  <c r="M17" s="1"/>
  <c r="G16"/>
  <c r="G24" i="1"/>
  <c r="C24"/>
  <c r="D18" i="2"/>
  <c r="G16"/>
  <c r="L16" s="1"/>
  <c r="G15"/>
  <c r="H15" s="1"/>
  <c r="I15" s="1"/>
  <c r="G14"/>
  <c r="H14" s="1"/>
  <c r="G13"/>
  <c r="H13" s="1"/>
  <c r="G12"/>
  <c r="L12" s="1"/>
  <c r="G11"/>
  <c r="L11" s="1"/>
  <c r="M21" i="13" l="1"/>
  <c r="O21" s="1"/>
  <c r="O17"/>
  <c r="N59"/>
  <c r="K18"/>
  <c r="M18" s="1"/>
  <c r="K16"/>
  <c r="M16" s="1"/>
  <c r="M20"/>
  <c r="O20" s="1"/>
  <c r="K20"/>
  <c r="K19"/>
  <c r="M19" s="1"/>
  <c r="Z2"/>
  <c r="O22" i="9"/>
  <c r="O18"/>
  <c r="O23"/>
  <c r="O19"/>
  <c r="O38"/>
  <c r="O34"/>
  <c r="O30"/>
  <c r="O26"/>
  <c r="O40"/>
  <c r="O36"/>
  <c r="O32"/>
  <c r="O28"/>
  <c r="P5"/>
  <c r="Q5" s="1"/>
  <c r="S5" s="1"/>
  <c r="O37"/>
  <c r="O33"/>
  <c r="O29"/>
  <c r="O25"/>
  <c r="O39"/>
  <c r="O35"/>
  <c r="O31"/>
  <c r="O27"/>
  <c r="J41" i="1"/>
  <c r="H22" i="20"/>
  <c r="I22" s="1"/>
  <c r="J19"/>
  <c r="J20"/>
  <c r="J21"/>
  <c r="J23"/>
  <c r="J24"/>
  <c r="V5" i="9"/>
  <c r="Y5" s="1"/>
  <c r="AA5" s="1"/>
  <c r="V6"/>
  <c r="O36" i="18"/>
  <c r="O34"/>
  <c r="S35"/>
  <c r="S34"/>
  <c r="O35"/>
  <c r="K33"/>
  <c r="G33"/>
  <c r="H33" s="1"/>
  <c r="F34"/>
  <c r="B34" s="1"/>
  <c r="R32"/>
  <c r="T32" s="1"/>
  <c r="W33"/>
  <c r="W34"/>
  <c r="W32"/>
  <c r="H17" i="13"/>
  <c r="J17" s="1"/>
  <c r="H19"/>
  <c r="H21"/>
  <c r="J21" s="1"/>
  <c r="M22"/>
  <c r="H16"/>
  <c r="H18"/>
  <c r="H20"/>
  <c r="L14" i="2"/>
  <c r="L15"/>
  <c r="I13"/>
  <c r="J13"/>
  <c r="J14"/>
  <c r="I14"/>
  <c r="L13"/>
  <c r="H11"/>
  <c r="I11" s="1"/>
  <c r="J15"/>
  <c r="H12"/>
  <c r="H16"/>
  <c r="V7" i="9"/>
  <c r="D19" i="1"/>
  <c r="I21" i="13" l="1"/>
  <c r="I17"/>
  <c r="O22"/>
  <c r="O16"/>
  <c r="R58" s="1"/>
  <c r="L16"/>
  <c r="L17" s="1"/>
  <c r="O19"/>
  <c r="O18"/>
  <c r="P18" s="1"/>
  <c r="N60"/>
  <c r="O59"/>
  <c r="Y7" i="9"/>
  <c r="AA7" s="1"/>
  <c r="P6"/>
  <c r="Y6"/>
  <c r="AA6" s="1"/>
  <c r="N33" i="18"/>
  <c r="P33" s="1"/>
  <c r="K19" i="20"/>
  <c r="M19" s="1"/>
  <c r="D4"/>
  <c r="J22"/>
  <c r="V32" i="18"/>
  <c r="X32" s="1"/>
  <c r="G34"/>
  <c r="H34" s="1"/>
  <c r="K34"/>
  <c r="R33" s="1"/>
  <c r="F35"/>
  <c r="B35" s="1"/>
  <c r="P21" i="13"/>
  <c r="P20"/>
  <c r="J19"/>
  <c r="I19"/>
  <c r="M23"/>
  <c r="I20"/>
  <c r="J20"/>
  <c r="J18"/>
  <c r="I18"/>
  <c r="I16"/>
  <c r="J16"/>
  <c r="J11" i="2"/>
  <c r="K11" s="1"/>
  <c r="I12"/>
  <c r="J12"/>
  <c r="I16"/>
  <c r="J16"/>
  <c r="V8" i="9"/>
  <c r="Y8" s="1"/>
  <c r="AA8" s="1"/>
  <c r="G17" i="1"/>
  <c r="L17" s="1"/>
  <c r="G16"/>
  <c r="L16" s="1"/>
  <c r="G15"/>
  <c r="L15" s="1"/>
  <c r="G14"/>
  <c r="L14" s="1"/>
  <c r="G13"/>
  <c r="L13" s="1"/>
  <c r="G12"/>
  <c r="L12" s="1"/>
  <c r="O23" i="13" l="1"/>
  <c r="L18"/>
  <c r="L19" s="1"/>
  <c r="L20" s="1"/>
  <c r="L21" s="1"/>
  <c r="L22" s="1"/>
  <c r="L23" s="1"/>
  <c r="O60"/>
  <c r="N61"/>
  <c r="Q58"/>
  <c r="S58" s="1"/>
  <c r="P59"/>
  <c r="R59"/>
  <c r="P19"/>
  <c r="Q17"/>
  <c r="P58"/>
  <c r="T58" s="1"/>
  <c r="P7" i="9"/>
  <c r="Q6"/>
  <c r="S6" s="1"/>
  <c r="N19" i="20"/>
  <c r="O19"/>
  <c r="U19" s="1"/>
  <c r="K20"/>
  <c r="V33" i="18"/>
  <c r="X33" s="1"/>
  <c r="N34"/>
  <c r="P34" s="1"/>
  <c r="K35"/>
  <c r="R34" s="1"/>
  <c r="T34" s="1"/>
  <c r="G35"/>
  <c r="H35" s="1"/>
  <c r="F36"/>
  <c r="B36" s="1"/>
  <c r="T33"/>
  <c r="Q22" i="13"/>
  <c r="R22"/>
  <c r="M24"/>
  <c r="K12" i="2"/>
  <c r="K13" s="1"/>
  <c r="K14" s="1"/>
  <c r="K15" s="1"/>
  <c r="G6" s="1"/>
  <c r="V9" i="9"/>
  <c r="Y9" s="1"/>
  <c r="AA9" s="1"/>
  <c r="H14" i="1"/>
  <c r="J14" s="1"/>
  <c r="H13"/>
  <c r="J13" s="1"/>
  <c r="H12"/>
  <c r="H16"/>
  <c r="J16" s="1"/>
  <c r="H15"/>
  <c r="J15" s="1"/>
  <c r="H17"/>
  <c r="J17" s="1"/>
  <c r="O24" i="13" l="1"/>
  <c r="Q24" s="1"/>
  <c r="L24"/>
  <c r="T59"/>
  <c r="U58" s="1"/>
  <c r="Q59"/>
  <c r="S59" s="1"/>
  <c r="R60"/>
  <c r="O61"/>
  <c r="N62"/>
  <c r="R17"/>
  <c r="S17" s="1"/>
  <c r="P60"/>
  <c r="T60" s="1"/>
  <c r="P8" i="9"/>
  <c r="Q7"/>
  <c r="S7" s="1"/>
  <c r="M20" i="20"/>
  <c r="K21"/>
  <c r="Z19"/>
  <c r="R19"/>
  <c r="AB19"/>
  <c r="P19"/>
  <c r="G36" i="18"/>
  <c r="H36" s="1"/>
  <c r="K36"/>
  <c r="V34"/>
  <c r="X34" s="1"/>
  <c r="N35"/>
  <c r="P35" s="1"/>
  <c r="R18" i="13"/>
  <c r="Q18"/>
  <c r="R23"/>
  <c r="Q23"/>
  <c r="M25"/>
  <c r="M15" i="2"/>
  <c r="N14"/>
  <c r="M11"/>
  <c r="M14"/>
  <c r="M16"/>
  <c r="N15"/>
  <c r="M12"/>
  <c r="N11"/>
  <c r="N16"/>
  <c r="M13"/>
  <c r="N12"/>
  <c r="N13"/>
  <c r="K16"/>
  <c r="V10" i="9"/>
  <c r="Y10" s="1"/>
  <c r="AA10" s="1"/>
  <c r="J12" i="1"/>
  <c r="K12" s="1"/>
  <c r="K13" s="1"/>
  <c r="K14" s="1"/>
  <c r="I12"/>
  <c r="I14"/>
  <c r="I16"/>
  <c r="I13"/>
  <c r="I17"/>
  <c r="I15"/>
  <c r="O25" i="13" l="1"/>
  <c r="L25"/>
  <c r="U59"/>
  <c r="Q60"/>
  <c r="S60" s="1"/>
  <c r="R61"/>
  <c r="P61"/>
  <c r="O62"/>
  <c r="N63"/>
  <c r="Q19"/>
  <c r="P9" i="9"/>
  <c r="Q8"/>
  <c r="S8" s="1"/>
  <c r="M21" i="20"/>
  <c r="K22"/>
  <c r="N20"/>
  <c r="Z20" s="1"/>
  <c r="O20"/>
  <c r="U20" s="1"/>
  <c r="V20" s="1"/>
  <c r="AF20"/>
  <c r="AG20"/>
  <c r="V35" i="18"/>
  <c r="X35" s="1"/>
  <c r="N36"/>
  <c r="P36" s="1"/>
  <c r="R35"/>
  <c r="T35" s="1"/>
  <c r="S18" i="13"/>
  <c r="R19"/>
  <c r="R24"/>
  <c r="M26"/>
  <c r="R25"/>
  <c r="O15" i="2"/>
  <c r="O16"/>
  <c r="O13"/>
  <c r="O12"/>
  <c r="O11"/>
  <c r="G7"/>
  <c r="O14"/>
  <c r="V11" i="9"/>
  <c r="Y11" s="1"/>
  <c r="AA11" s="1"/>
  <c r="K15" i="1"/>
  <c r="K16" s="1"/>
  <c r="G5" s="1"/>
  <c r="O26" i="13" l="1"/>
  <c r="Q26" s="1"/>
  <c r="L26"/>
  <c r="S19"/>
  <c r="O63"/>
  <c r="N64"/>
  <c r="Q61"/>
  <c r="S61" s="1"/>
  <c r="R62"/>
  <c r="P62"/>
  <c r="T61"/>
  <c r="U60" s="1"/>
  <c r="P10" i="9"/>
  <c r="Q9"/>
  <c r="S9" s="1"/>
  <c r="N21" i="20"/>
  <c r="Z21" s="1"/>
  <c r="O21"/>
  <c r="U21" s="1"/>
  <c r="AG21"/>
  <c r="AF21"/>
  <c r="M22"/>
  <c r="K23"/>
  <c r="AB20"/>
  <c r="P20"/>
  <c r="Q20" s="1"/>
  <c r="AE25"/>
  <c r="G4" i="1"/>
  <c r="Q20" i="13"/>
  <c r="R20"/>
  <c r="Q25"/>
  <c r="M27"/>
  <c r="O27" s="1"/>
  <c r="M12" i="1"/>
  <c r="H5"/>
  <c r="O18" i="2"/>
  <c r="V12" i="9"/>
  <c r="Y12" s="1"/>
  <c r="AA12" s="1"/>
  <c r="N14" i="1"/>
  <c r="K17"/>
  <c r="L27" i="13" l="1"/>
  <c r="T62"/>
  <c r="U61" s="1"/>
  <c r="Q62"/>
  <c r="S62" s="1"/>
  <c r="R63"/>
  <c r="P63"/>
  <c r="O64"/>
  <c r="N65"/>
  <c r="V21" i="20"/>
  <c r="P11" i="9"/>
  <c r="Q10"/>
  <c r="S10" s="1"/>
  <c r="AA20" i="20"/>
  <c r="R20"/>
  <c r="AE20"/>
  <c r="AH20" s="1"/>
  <c r="AB21"/>
  <c r="P21"/>
  <c r="Q21" s="1"/>
  <c r="O22"/>
  <c r="U22" s="1"/>
  <c r="N22"/>
  <c r="Z22" s="1"/>
  <c r="AG22"/>
  <c r="AF22"/>
  <c r="M23"/>
  <c r="K24"/>
  <c r="M24" s="1"/>
  <c r="AE26"/>
  <c r="S20" i="13"/>
  <c r="R21"/>
  <c r="Q21"/>
  <c r="P22"/>
  <c r="S22" s="1"/>
  <c r="R26"/>
  <c r="M28"/>
  <c r="O28" s="1"/>
  <c r="Q27"/>
  <c r="V13" i="9"/>
  <c r="Y13" s="1"/>
  <c r="AA13" s="1"/>
  <c r="M13" i="1"/>
  <c r="N12"/>
  <c r="M15"/>
  <c r="M14"/>
  <c r="O14" s="1"/>
  <c r="N17"/>
  <c r="M17"/>
  <c r="M16"/>
  <c r="N15"/>
  <c r="N16"/>
  <c r="N13"/>
  <c r="L28" i="13" l="1"/>
  <c r="T63"/>
  <c r="U62" s="1"/>
  <c r="Q63"/>
  <c r="S63" s="1"/>
  <c r="R64"/>
  <c r="P64"/>
  <c r="O65"/>
  <c r="N66"/>
  <c r="P23"/>
  <c r="S23" s="1"/>
  <c r="V22" i="20"/>
  <c r="P12" i="9"/>
  <c r="Q11"/>
  <c r="S11" s="1"/>
  <c r="R21" i="20"/>
  <c r="AA21"/>
  <c r="AE21"/>
  <c r="AH21" s="1"/>
  <c r="AB22"/>
  <c r="P22"/>
  <c r="Q22" s="1"/>
  <c r="N24"/>
  <c r="O24"/>
  <c r="U24" s="1"/>
  <c r="AG24"/>
  <c r="AF24"/>
  <c r="O23"/>
  <c r="U23" s="1"/>
  <c r="N23"/>
  <c r="Z23" s="1"/>
  <c r="AG23"/>
  <c r="AF23"/>
  <c r="AE27"/>
  <c r="S21" i="13"/>
  <c r="R27"/>
  <c r="M29"/>
  <c r="O29" s="1"/>
  <c r="R28"/>
  <c r="O13" i="1"/>
  <c r="O12"/>
  <c r="G6"/>
  <c r="E24" s="1"/>
  <c r="V14" i="9"/>
  <c r="Y14" s="1"/>
  <c r="AA14" s="1"/>
  <c r="O17" i="1"/>
  <c r="O16"/>
  <c r="O15"/>
  <c r="L29" i="13" l="1"/>
  <c r="O66"/>
  <c r="N67"/>
  <c r="T64"/>
  <c r="Q64"/>
  <c r="S64" s="1"/>
  <c r="R65"/>
  <c r="P65"/>
  <c r="V23" i="20"/>
  <c r="V24" s="1"/>
  <c r="V25" s="1"/>
  <c r="P13" i="9"/>
  <c r="Q12"/>
  <c r="S12" s="1"/>
  <c r="AA22" i="20"/>
  <c r="R22"/>
  <c r="AE22"/>
  <c r="AH22" s="1"/>
  <c r="Z24"/>
  <c r="N25"/>
  <c r="AB23"/>
  <c r="P23"/>
  <c r="Q23" s="1"/>
  <c r="O25"/>
  <c r="U25" s="1"/>
  <c r="P24"/>
  <c r="AB24"/>
  <c r="AE28"/>
  <c r="G7" i="1"/>
  <c r="P24" i="13"/>
  <c r="S24" s="1"/>
  <c r="Q28"/>
  <c r="V15" i="9"/>
  <c r="Y15" s="1"/>
  <c r="AA15" s="1"/>
  <c r="O19" i="1"/>
  <c r="Q65" i="13" l="1"/>
  <c r="S65" s="1"/>
  <c r="R66"/>
  <c r="P66"/>
  <c r="O67"/>
  <c r="N68"/>
  <c r="U63"/>
  <c r="T65"/>
  <c r="U64" s="1"/>
  <c r="P25"/>
  <c r="S25" s="1"/>
  <c r="V26" i="20"/>
  <c r="P14" i="9"/>
  <c r="Q13"/>
  <c r="S13" s="1"/>
  <c r="AA23" i="20"/>
  <c r="Q24"/>
  <c r="R23"/>
  <c r="AE23"/>
  <c r="AH23" s="1"/>
  <c r="O26"/>
  <c r="U26" s="1"/>
  <c r="AB25"/>
  <c r="P25"/>
  <c r="N26"/>
  <c r="Z25"/>
  <c r="AE29"/>
  <c r="M30" i="13"/>
  <c r="O30" s="1"/>
  <c r="R29"/>
  <c r="Q29"/>
  <c r="V16" i="9"/>
  <c r="Y16" s="1"/>
  <c r="AA16" s="1"/>
  <c r="L30" i="13" l="1"/>
  <c r="Q66"/>
  <c r="S66" s="1"/>
  <c r="R67"/>
  <c r="P67"/>
  <c r="O68"/>
  <c r="N69"/>
  <c r="T66"/>
  <c r="V27" i="20"/>
  <c r="P15" i="9"/>
  <c r="Q14"/>
  <c r="S14" s="1"/>
  <c r="N27" i="20"/>
  <c r="Z26"/>
  <c r="O27"/>
  <c r="U27" s="1"/>
  <c r="P26"/>
  <c r="AB26"/>
  <c r="AA24"/>
  <c r="R24"/>
  <c r="Q25"/>
  <c r="AG25"/>
  <c r="AE24"/>
  <c r="AH24" s="1"/>
  <c r="AE30"/>
  <c r="M31" i="13"/>
  <c r="O31" s="1"/>
  <c r="R30"/>
  <c r="P26"/>
  <c r="S26" s="1"/>
  <c r="Q30"/>
  <c r="M32"/>
  <c r="V17" i="9"/>
  <c r="Y17" s="1"/>
  <c r="AA17" s="1"/>
  <c r="L31" i="13" l="1"/>
  <c r="L32" s="1"/>
  <c r="Q67"/>
  <c r="S67" s="1"/>
  <c r="R68"/>
  <c r="P68"/>
  <c r="O69"/>
  <c r="N70"/>
  <c r="U65"/>
  <c r="T67"/>
  <c r="U66" s="1"/>
  <c r="P16" i="9"/>
  <c r="Q15"/>
  <c r="S15" s="1"/>
  <c r="O28" i="20"/>
  <c r="U28" s="1"/>
  <c r="AB27"/>
  <c r="P27"/>
  <c r="AA25"/>
  <c r="Q26"/>
  <c r="R25"/>
  <c r="Z27"/>
  <c r="N28"/>
  <c r="AF25"/>
  <c r="AH25" s="1"/>
  <c r="AE31"/>
  <c r="O32" i="13"/>
  <c r="P27"/>
  <c r="R31"/>
  <c r="Q31"/>
  <c r="M33"/>
  <c r="L33" s="1"/>
  <c r="Q68" l="1"/>
  <c r="S68" s="1"/>
  <c r="R69"/>
  <c r="P69"/>
  <c r="O70"/>
  <c r="N71"/>
  <c r="T68"/>
  <c r="R32"/>
  <c r="V28" i="20"/>
  <c r="P17" i="9"/>
  <c r="Q16"/>
  <c r="S16" s="1"/>
  <c r="Q27" i="20"/>
  <c r="AA26"/>
  <c r="R26"/>
  <c r="AF27"/>
  <c r="N29"/>
  <c r="Z28"/>
  <c r="AF26"/>
  <c r="O29"/>
  <c r="U29" s="1"/>
  <c r="P28"/>
  <c r="AB28"/>
  <c r="AG26"/>
  <c r="AE32"/>
  <c r="O33" i="13"/>
  <c r="V18" i="9"/>
  <c r="Y18" s="1"/>
  <c r="Z18"/>
  <c r="P28" i="13"/>
  <c r="S28" s="1"/>
  <c r="Q32"/>
  <c r="M34"/>
  <c r="L34" s="1"/>
  <c r="Q69" l="1"/>
  <c r="S69" s="1"/>
  <c r="R70"/>
  <c r="P70"/>
  <c r="O71"/>
  <c r="N72"/>
  <c r="U67"/>
  <c r="T69"/>
  <c r="R33"/>
  <c r="V29" i="20"/>
  <c r="P18" i="9"/>
  <c r="Q17"/>
  <c r="S17" s="1"/>
  <c r="O30" i="20"/>
  <c r="U30" s="1"/>
  <c r="AB29"/>
  <c r="P29"/>
  <c r="Q28"/>
  <c r="AA27"/>
  <c r="R27"/>
  <c r="AF28"/>
  <c r="AH28" s="1"/>
  <c r="AG28"/>
  <c r="N30"/>
  <c r="Z29"/>
  <c r="AH27"/>
  <c r="AH26"/>
  <c r="AG27"/>
  <c r="AE33"/>
  <c r="O34" i="13"/>
  <c r="AA18" i="9"/>
  <c r="V19"/>
  <c r="Y19" s="1"/>
  <c r="Z19"/>
  <c r="P29" i="13"/>
  <c r="S29" s="1"/>
  <c r="Q33"/>
  <c r="M35"/>
  <c r="L35" s="1"/>
  <c r="Q70" l="1"/>
  <c r="S70" s="1"/>
  <c r="R71"/>
  <c r="P71"/>
  <c r="O72"/>
  <c r="N73"/>
  <c r="U68"/>
  <c r="T70"/>
  <c r="V30" i="20"/>
  <c r="V31" s="1"/>
  <c r="P19" i="9"/>
  <c r="Q18"/>
  <c r="S18" s="1"/>
  <c r="N31" i="20"/>
  <c r="Z30"/>
  <c r="O31"/>
  <c r="U31" s="1"/>
  <c r="AB30"/>
  <c r="P30"/>
  <c r="AA28"/>
  <c r="Q29"/>
  <c r="AG29" s="1"/>
  <c r="R28"/>
  <c r="AF29"/>
  <c r="AE34"/>
  <c r="O35" i="13"/>
  <c r="Z20" i="9"/>
  <c r="V20"/>
  <c r="Y20" s="1"/>
  <c r="P30" i="13"/>
  <c r="S30" s="1"/>
  <c r="R34"/>
  <c r="Q34"/>
  <c r="M36"/>
  <c r="L36" s="1"/>
  <c r="Q71" l="1"/>
  <c r="S71" s="1"/>
  <c r="R72"/>
  <c r="P72"/>
  <c r="O73"/>
  <c r="N74"/>
  <c r="U69"/>
  <c r="T71"/>
  <c r="R35"/>
  <c r="V32" i="20"/>
  <c r="P20" i="9"/>
  <c r="Q19"/>
  <c r="S19" s="1"/>
  <c r="N32" i="20"/>
  <c r="Z31"/>
  <c r="Q30"/>
  <c r="AA29"/>
  <c r="R29"/>
  <c r="AG30"/>
  <c r="AF30"/>
  <c r="O32"/>
  <c r="U32" s="1"/>
  <c r="AB31"/>
  <c r="P31"/>
  <c r="AH29"/>
  <c r="AE35"/>
  <c r="O36" i="13"/>
  <c r="Z21" i="9"/>
  <c r="V21"/>
  <c r="Y21" s="1"/>
  <c r="P31" i="13"/>
  <c r="S31" s="1"/>
  <c r="Q35"/>
  <c r="Q72" l="1"/>
  <c r="S72" s="1"/>
  <c r="R73"/>
  <c r="P73"/>
  <c r="O74"/>
  <c r="N75"/>
  <c r="U70"/>
  <c r="T72"/>
  <c r="R36"/>
  <c r="P21" i="9"/>
  <c r="Q20"/>
  <c r="S20" s="1"/>
  <c r="N33" i="20"/>
  <c r="Z32"/>
  <c r="Q31"/>
  <c r="AF31" s="1"/>
  <c r="AA30"/>
  <c r="R30"/>
  <c r="AH30"/>
  <c r="O33"/>
  <c r="U33" s="1"/>
  <c r="P32"/>
  <c r="AB32"/>
  <c r="AE36"/>
  <c r="M37" i="13"/>
  <c r="Z22" i="9"/>
  <c r="V22"/>
  <c r="Y22" s="1"/>
  <c r="P32" i="13"/>
  <c r="S32" s="1"/>
  <c r="Q36"/>
  <c r="O37" l="1"/>
  <c r="Q37" s="1"/>
  <c r="L37"/>
  <c r="Q73"/>
  <c r="S73" s="1"/>
  <c r="R74"/>
  <c r="P74"/>
  <c r="O75"/>
  <c r="N76"/>
  <c r="U71"/>
  <c r="T73"/>
  <c r="AG31" i="20"/>
  <c r="AH31" s="1"/>
  <c r="V33"/>
  <c r="P22" i="9"/>
  <c r="Q21"/>
  <c r="S21" s="1"/>
  <c r="O34" i="20"/>
  <c r="U34" s="1"/>
  <c r="P33"/>
  <c r="AB33"/>
  <c r="N34"/>
  <c r="Z33"/>
  <c r="AA31"/>
  <c r="R31"/>
  <c r="Q32"/>
  <c r="AF32" s="1"/>
  <c r="AE37"/>
  <c r="M38" i="13"/>
  <c r="Z23" i="9"/>
  <c r="V23"/>
  <c r="Y23" s="1"/>
  <c r="P33" i="13"/>
  <c r="S33" s="1"/>
  <c r="M39"/>
  <c r="L38" l="1"/>
  <c r="L39" s="1"/>
  <c r="O38"/>
  <c r="O39" s="1"/>
  <c r="R37"/>
  <c r="Q74"/>
  <c r="S74" s="1"/>
  <c r="R75"/>
  <c r="P75"/>
  <c r="O76"/>
  <c r="N77"/>
  <c r="U72"/>
  <c r="T74"/>
  <c r="AH32" i="20"/>
  <c r="AG32"/>
  <c r="V34"/>
  <c r="P23" i="9"/>
  <c r="Q22"/>
  <c r="S22" s="1"/>
  <c r="N35" i="20"/>
  <c r="Z34"/>
  <c r="O35"/>
  <c r="U35" s="1"/>
  <c r="AB34"/>
  <c r="P34"/>
  <c r="AA32"/>
  <c r="R32"/>
  <c r="Q33"/>
  <c r="AG33" s="1"/>
  <c r="AE38"/>
  <c r="Z24" i="9"/>
  <c r="V24"/>
  <c r="Y24" s="1"/>
  <c r="P34" i="13"/>
  <c r="S34" s="1"/>
  <c r="M40"/>
  <c r="Q38" l="1"/>
  <c r="R38"/>
  <c r="L40"/>
  <c r="Q75"/>
  <c r="S75" s="1"/>
  <c r="R76"/>
  <c r="P76"/>
  <c r="O77"/>
  <c r="N78"/>
  <c r="U73"/>
  <c r="T75"/>
  <c r="AF33" i="20"/>
  <c r="V35"/>
  <c r="V36" s="1"/>
  <c r="P24" i="9"/>
  <c r="Q23"/>
  <c r="S23" s="1"/>
  <c r="N36" i="20"/>
  <c r="Z35"/>
  <c r="AH33"/>
  <c r="O36"/>
  <c r="U36" s="1"/>
  <c r="P35"/>
  <c r="AB35"/>
  <c r="AA33"/>
  <c r="Q34"/>
  <c r="R33"/>
  <c r="AF34"/>
  <c r="AH34" s="1"/>
  <c r="AG34"/>
  <c r="AE39"/>
  <c r="O40" i="13"/>
  <c r="Z25" i="9"/>
  <c r="V25"/>
  <c r="Y25" s="1"/>
  <c r="P35" i="13"/>
  <c r="S35" s="1"/>
  <c r="R39"/>
  <c r="Q39"/>
  <c r="M41"/>
  <c r="L41" l="1"/>
  <c r="L42" s="1"/>
  <c r="Q76"/>
  <c r="S76" s="1"/>
  <c r="R77"/>
  <c r="P77"/>
  <c r="O78"/>
  <c r="N79"/>
  <c r="U74"/>
  <c r="T76"/>
  <c r="R40"/>
  <c r="P25" i="9"/>
  <c r="Q24"/>
  <c r="S24" s="1"/>
  <c r="N37" i="20"/>
  <c r="Z36"/>
  <c r="Q35"/>
  <c r="AG35" s="1"/>
  <c r="AA34"/>
  <c r="R34"/>
  <c r="AF35"/>
  <c r="O37"/>
  <c r="U37" s="1"/>
  <c r="AB36"/>
  <c r="P36"/>
  <c r="AE40"/>
  <c r="O41" i="13"/>
  <c r="Z26" i="9"/>
  <c r="V26"/>
  <c r="Y26" s="1"/>
  <c r="P36" i="13"/>
  <c r="S36" s="1"/>
  <c r="Q40"/>
  <c r="M42"/>
  <c r="L43" l="1"/>
  <c r="Q77"/>
  <c r="S77" s="1"/>
  <c r="R78"/>
  <c r="P78"/>
  <c r="O79"/>
  <c r="N80"/>
  <c r="U75"/>
  <c r="T77"/>
  <c r="V37" i="20"/>
  <c r="P26" i="9"/>
  <c r="Q25"/>
  <c r="S25" s="1"/>
  <c r="N38" i="20"/>
  <c r="Z37"/>
  <c r="AH35"/>
  <c r="Q36"/>
  <c r="R35"/>
  <c r="AA35"/>
  <c r="AF36"/>
  <c r="AH36" s="1"/>
  <c r="AG36"/>
  <c r="O38"/>
  <c r="U38" s="1"/>
  <c r="AB37"/>
  <c r="P37"/>
  <c r="AE41"/>
  <c r="O42" i="13"/>
  <c r="Z27" i="9"/>
  <c r="V27"/>
  <c r="Y27" s="1"/>
  <c r="P37" i="13"/>
  <c r="S37" s="1"/>
  <c r="R41"/>
  <c r="Q41"/>
  <c r="M43"/>
  <c r="Q78" l="1"/>
  <c r="S78" s="1"/>
  <c r="R79"/>
  <c r="P79"/>
  <c r="O80"/>
  <c r="N81"/>
  <c r="U76"/>
  <c r="T78"/>
  <c r="Q42"/>
  <c r="V38" i="20"/>
  <c r="P27" i="9"/>
  <c r="Q26"/>
  <c r="S26" s="1"/>
  <c r="O39" i="20"/>
  <c r="U39" s="1"/>
  <c r="AB38"/>
  <c r="P38"/>
  <c r="N39"/>
  <c r="Z38"/>
  <c r="Q37"/>
  <c r="AA36"/>
  <c r="R36"/>
  <c r="AF37"/>
  <c r="AH37" s="1"/>
  <c r="AG37"/>
  <c r="AE42"/>
  <c r="O43" i="13"/>
  <c r="Z28" i="9"/>
  <c r="V28"/>
  <c r="Y28" s="1"/>
  <c r="P38" i="13"/>
  <c r="S38" s="1"/>
  <c r="R42"/>
  <c r="M44"/>
  <c r="L44" s="1"/>
  <c r="Q79" l="1"/>
  <c r="S79" s="1"/>
  <c r="R80"/>
  <c r="P80"/>
  <c r="O81"/>
  <c r="N82"/>
  <c r="U77"/>
  <c r="T79"/>
  <c r="V39" i="20"/>
  <c r="P28" i="9"/>
  <c r="Q27"/>
  <c r="S27" s="1"/>
  <c r="O40" i="20"/>
  <c r="U40" s="1"/>
  <c r="AB39"/>
  <c r="P39"/>
  <c r="AA37"/>
  <c r="Q38"/>
  <c r="R37"/>
  <c r="AF38"/>
  <c r="AH38" s="1"/>
  <c r="AG38"/>
  <c r="N40"/>
  <c r="Z39"/>
  <c r="AE43"/>
  <c r="O44" i="13"/>
  <c r="Z29" i="9"/>
  <c r="V29"/>
  <c r="Y29" s="1"/>
  <c r="P39" i="13"/>
  <c r="S39" s="1"/>
  <c r="R43"/>
  <c r="Q43"/>
  <c r="M45"/>
  <c r="L45" s="1"/>
  <c r="Q80" l="1"/>
  <c r="S80" s="1"/>
  <c r="R81"/>
  <c r="P81"/>
  <c r="O82"/>
  <c r="N83"/>
  <c r="U78"/>
  <c r="T80"/>
  <c r="R44"/>
  <c r="V40" i="20"/>
  <c r="P29" i="9"/>
  <c r="Q28"/>
  <c r="S28" s="1"/>
  <c r="N41" i="20"/>
  <c r="Z40"/>
  <c r="Q39"/>
  <c r="AG39" s="1"/>
  <c r="AA38"/>
  <c r="R38"/>
  <c r="AF39"/>
  <c r="O41"/>
  <c r="U41" s="1"/>
  <c r="P40"/>
  <c r="AB40"/>
  <c r="AE44"/>
  <c r="O45" i="13"/>
  <c r="Z30" i="9"/>
  <c r="V30"/>
  <c r="Y30" s="1"/>
  <c r="P40" i="13"/>
  <c r="S40" s="1"/>
  <c r="Q44"/>
  <c r="M46"/>
  <c r="L46" s="1"/>
  <c r="Q81" l="1"/>
  <c r="S81" s="1"/>
  <c r="R82"/>
  <c r="P82"/>
  <c r="O83"/>
  <c r="N84"/>
  <c r="U79"/>
  <c r="T81"/>
  <c r="Q45"/>
  <c r="V41" i="20"/>
  <c r="P30" i="9"/>
  <c r="Q29"/>
  <c r="S29" s="1"/>
  <c r="N42" i="20"/>
  <c r="Z41"/>
  <c r="R39"/>
  <c r="Q40"/>
  <c r="AG40" s="1"/>
  <c r="AA39"/>
  <c r="AF40"/>
  <c r="AH39"/>
  <c r="O42"/>
  <c r="U42" s="1"/>
  <c r="AB41"/>
  <c r="P41"/>
  <c r="AE45"/>
  <c r="O46" i="13"/>
  <c r="Z31" i="9"/>
  <c r="V31"/>
  <c r="Y31" s="1"/>
  <c r="P41" i="13"/>
  <c r="S41" s="1"/>
  <c r="R45"/>
  <c r="M47"/>
  <c r="L47" s="1"/>
  <c r="Q82" l="1"/>
  <c r="S82" s="1"/>
  <c r="R83"/>
  <c r="P83"/>
  <c r="O84"/>
  <c r="N85"/>
  <c r="U80"/>
  <c r="T82"/>
  <c r="V42" i="20"/>
  <c r="P31" i="9"/>
  <c r="Q30"/>
  <c r="S30" s="1"/>
  <c r="O43" i="20"/>
  <c r="U43" s="1"/>
  <c r="P42"/>
  <c r="AB42"/>
  <c r="N43"/>
  <c r="Z42"/>
  <c r="AH40"/>
  <c r="AA40"/>
  <c r="R40"/>
  <c r="Q41"/>
  <c r="AG41" s="1"/>
  <c r="AE46"/>
  <c r="O47" i="13"/>
  <c r="Z32" i="9"/>
  <c r="V32"/>
  <c r="Y32" s="1"/>
  <c r="P42" i="13"/>
  <c r="S42" s="1"/>
  <c r="Q46"/>
  <c r="R46"/>
  <c r="M48"/>
  <c r="L48" s="1"/>
  <c r="Q83" l="1"/>
  <c r="S83" s="1"/>
  <c r="R84"/>
  <c r="P84"/>
  <c r="O85"/>
  <c r="N86"/>
  <c r="U81"/>
  <c r="T83"/>
  <c r="R47"/>
  <c r="V43" i="20"/>
  <c r="P32" i="9"/>
  <c r="Q31"/>
  <c r="S31" s="1"/>
  <c r="AA41" i="20"/>
  <c r="R41"/>
  <c r="Q42"/>
  <c r="AG42" s="1"/>
  <c r="O44"/>
  <c r="U44" s="1"/>
  <c r="P43"/>
  <c r="AB43"/>
  <c r="N44"/>
  <c r="Z43"/>
  <c r="AF41"/>
  <c r="AH41" s="1"/>
  <c r="AE47"/>
  <c r="O48" i="13"/>
  <c r="Z33" i="9"/>
  <c r="V33"/>
  <c r="Y33" s="1"/>
  <c r="P43" i="13"/>
  <c r="S43" s="1"/>
  <c r="Q47"/>
  <c r="M49"/>
  <c r="L49" s="1"/>
  <c r="Q84" l="1"/>
  <c r="S84" s="1"/>
  <c r="R85"/>
  <c r="P85"/>
  <c r="O86"/>
  <c r="N87"/>
  <c r="U82"/>
  <c r="T84"/>
  <c r="V44" i="20"/>
  <c r="AF42"/>
  <c r="AH42" s="1"/>
  <c r="P33" i="9"/>
  <c r="Q32"/>
  <c r="S32" s="1"/>
  <c r="O45" i="20"/>
  <c r="U45" s="1"/>
  <c r="P44"/>
  <c r="AB44"/>
  <c r="AA42"/>
  <c r="R42"/>
  <c r="Q43"/>
  <c r="N45"/>
  <c r="Z44"/>
  <c r="AE48"/>
  <c r="O49" i="13"/>
  <c r="Z34" i="9"/>
  <c r="V34"/>
  <c r="Y34" s="1"/>
  <c r="P44" i="13"/>
  <c r="S44" s="1"/>
  <c r="R48"/>
  <c r="Q48"/>
  <c r="M50"/>
  <c r="L50" s="1"/>
  <c r="Q85" l="1"/>
  <c r="S85" s="1"/>
  <c r="R86"/>
  <c r="P86"/>
  <c r="O87"/>
  <c r="N88"/>
  <c r="U83"/>
  <c r="T85"/>
  <c r="U84" s="1"/>
  <c r="R49"/>
  <c r="V45" i="20"/>
  <c r="P34" i="9"/>
  <c r="Q33"/>
  <c r="S33" s="1"/>
  <c r="AA43" i="20"/>
  <c r="R43"/>
  <c r="Q44"/>
  <c r="AG44" s="1"/>
  <c r="N46"/>
  <c r="Z45"/>
  <c r="O46"/>
  <c r="U46" s="1"/>
  <c r="AB45"/>
  <c r="P45"/>
  <c r="AG43"/>
  <c r="AF43"/>
  <c r="AE49"/>
  <c r="O50" i="13"/>
  <c r="Z35" i="9"/>
  <c r="V35"/>
  <c r="Y35" s="1"/>
  <c r="P45" i="13"/>
  <c r="S45" s="1"/>
  <c r="Q49"/>
  <c r="M51"/>
  <c r="L51" s="1"/>
  <c r="Q86" l="1"/>
  <c r="S86" s="1"/>
  <c r="R87"/>
  <c r="P87"/>
  <c r="O88"/>
  <c r="N89"/>
  <c r="T86"/>
  <c r="AH43" i="20"/>
  <c r="V46"/>
  <c r="V47" s="1"/>
  <c r="AF44"/>
  <c r="P35" i="9"/>
  <c r="Q34"/>
  <c r="S34" s="1"/>
  <c r="N47" i="20"/>
  <c r="Z46"/>
  <c r="AA44"/>
  <c r="R44"/>
  <c r="Q45"/>
  <c r="AG45" s="1"/>
  <c r="O47"/>
  <c r="U47" s="1"/>
  <c r="AB46"/>
  <c r="P46"/>
  <c r="AH44"/>
  <c r="AE50"/>
  <c r="O51" i="13"/>
  <c r="Z36" i="9"/>
  <c r="V36"/>
  <c r="Y36" s="1"/>
  <c r="P46" i="13"/>
  <c r="S46" s="1"/>
  <c r="Q50"/>
  <c r="R50"/>
  <c r="M52"/>
  <c r="L52" s="1"/>
  <c r="Q87" l="1"/>
  <c r="S87" s="1"/>
  <c r="R88"/>
  <c r="P88"/>
  <c r="O89"/>
  <c r="N90"/>
  <c r="U85"/>
  <c r="T87"/>
  <c r="R51"/>
  <c r="P36" i="9"/>
  <c r="Q35"/>
  <c r="S35" s="1"/>
  <c r="AF45" i="20"/>
  <c r="AH45" s="1"/>
  <c r="R45"/>
  <c r="Q46"/>
  <c r="AF46" s="1"/>
  <c r="AA45"/>
  <c r="N48"/>
  <c r="Z47"/>
  <c r="O48"/>
  <c r="U48" s="1"/>
  <c r="P47"/>
  <c r="AB47"/>
  <c r="AE51"/>
  <c r="O52" i="13"/>
  <c r="Z37" i="9"/>
  <c r="V37"/>
  <c r="Y37" s="1"/>
  <c r="P47" i="13"/>
  <c r="S47" s="1"/>
  <c r="Q51"/>
  <c r="Q88" l="1"/>
  <c r="S88" s="1"/>
  <c r="R89"/>
  <c r="P89"/>
  <c r="O90"/>
  <c r="N91"/>
  <c r="U86"/>
  <c r="T88"/>
  <c r="AG46" i="20"/>
  <c r="AH46" s="1"/>
  <c r="V48"/>
  <c r="P37" i="9"/>
  <c r="Q36"/>
  <c r="S36" s="1"/>
  <c r="O49" i="20"/>
  <c r="U49" s="1"/>
  <c r="AB48"/>
  <c r="P48"/>
  <c r="N49"/>
  <c r="Z48"/>
  <c r="AA46"/>
  <c r="R46"/>
  <c r="Q47"/>
  <c r="AG47"/>
  <c r="AF47"/>
  <c r="AE52"/>
  <c r="Z38" i="9"/>
  <c r="V38"/>
  <c r="Y38" s="1"/>
  <c r="R52" i="13"/>
  <c r="P48"/>
  <c r="S48" s="1"/>
  <c r="Q52"/>
  <c r="Q89" l="1"/>
  <c r="S89" s="1"/>
  <c r="R90"/>
  <c r="P90"/>
  <c r="O91"/>
  <c r="N92"/>
  <c r="U87"/>
  <c r="T89"/>
  <c r="V49" i="20"/>
  <c r="P38" i="9"/>
  <c r="Q37"/>
  <c r="S37" s="1"/>
  <c r="O50" i="20"/>
  <c r="U50" s="1"/>
  <c r="AB49"/>
  <c r="P49"/>
  <c r="AH47"/>
  <c r="Q48"/>
  <c r="AA47"/>
  <c r="R47"/>
  <c r="AF48"/>
  <c r="AH48" s="1"/>
  <c r="AG48"/>
  <c r="N50"/>
  <c r="Z49"/>
  <c r="AE53"/>
  <c r="Z39" i="9"/>
  <c r="V39"/>
  <c r="Y39" s="1"/>
  <c r="P49" i="13"/>
  <c r="S49" s="1"/>
  <c r="Q90" l="1"/>
  <c r="S90" s="1"/>
  <c r="R91"/>
  <c r="P91"/>
  <c r="O92"/>
  <c r="N93"/>
  <c r="U88"/>
  <c r="T90"/>
  <c r="V50" i="20"/>
  <c r="V51" s="1"/>
  <c r="P39" i="9"/>
  <c r="Q38"/>
  <c r="S38" s="1"/>
  <c r="AA48" i="20"/>
  <c r="R48"/>
  <c r="Q49"/>
  <c r="O51"/>
  <c r="U51" s="1"/>
  <c r="P50"/>
  <c r="AB50"/>
  <c r="N51"/>
  <c r="Z50"/>
  <c r="AE55"/>
  <c r="AE54"/>
  <c r="Z40" i="9"/>
  <c r="V40"/>
  <c r="Y40" s="1"/>
  <c r="P50" i="13"/>
  <c r="S50" s="1"/>
  <c r="AA20" i="9"/>
  <c r="AA21"/>
  <c r="AA24"/>
  <c r="AA27"/>
  <c r="AA28"/>
  <c r="AA30"/>
  <c r="AA31"/>
  <c r="AA33"/>
  <c r="AA34"/>
  <c r="AA36"/>
  <c r="AA37"/>
  <c r="Q91" i="13" l="1"/>
  <c r="S91" s="1"/>
  <c r="R92"/>
  <c r="P92"/>
  <c r="O93"/>
  <c r="N94"/>
  <c r="U89"/>
  <c r="T91"/>
  <c r="P40" i="9"/>
  <c r="Q40" s="1"/>
  <c r="S40" s="1"/>
  <c r="Q39"/>
  <c r="S39" s="1"/>
  <c r="O52" i="20"/>
  <c r="U52" s="1"/>
  <c r="AB51"/>
  <c r="P51"/>
  <c r="AA49"/>
  <c r="R49"/>
  <c r="Q50"/>
  <c r="N52"/>
  <c r="Z51"/>
  <c r="AG49"/>
  <c r="AF49"/>
  <c r="AA40" i="9"/>
  <c r="P51" i="13"/>
  <c r="S51" s="1"/>
  <c r="AA38" i="9"/>
  <c r="AA35"/>
  <c r="AA25"/>
  <c r="AA22"/>
  <c r="AA19"/>
  <c r="AA39"/>
  <c r="AA32"/>
  <c r="AA29"/>
  <c r="AA26"/>
  <c r="AA23"/>
  <c r="Q92" i="13" l="1"/>
  <c r="S92" s="1"/>
  <c r="R93"/>
  <c r="P93"/>
  <c r="O94"/>
  <c r="N95"/>
  <c r="U90"/>
  <c r="T92"/>
  <c r="P52"/>
  <c r="S52" s="1"/>
  <c r="E6" s="1"/>
  <c r="V52" i="20"/>
  <c r="V53" s="1"/>
  <c r="R50"/>
  <c r="Q51"/>
  <c r="AA50"/>
  <c r="N53"/>
  <c r="Z52"/>
  <c r="O53"/>
  <c r="U53" s="1"/>
  <c r="AB52"/>
  <c r="P52"/>
  <c r="AG50"/>
  <c r="AH49"/>
  <c r="AF50"/>
  <c r="Q93" i="13" l="1"/>
  <c r="S93" s="1"/>
  <c r="R94"/>
  <c r="P94"/>
  <c r="O95"/>
  <c r="N96"/>
  <c r="U91"/>
  <c r="T93"/>
  <c r="AA51" i="20"/>
  <c r="Q52"/>
  <c r="AG52" s="1"/>
  <c r="R51"/>
  <c r="AH50"/>
  <c r="AG51"/>
  <c r="N54"/>
  <c r="Z53"/>
  <c r="O54"/>
  <c r="U54" s="1"/>
  <c r="P53"/>
  <c r="AB53"/>
  <c r="AF51"/>
  <c r="R14"/>
  <c r="X10" s="1"/>
  <c r="R13"/>
  <c r="AI14" i="13"/>
  <c r="Q94" l="1"/>
  <c r="S94" s="1"/>
  <c r="R95"/>
  <c r="P95"/>
  <c r="O96"/>
  <c r="N97"/>
  <c r="U92"/>
  <c r="T94"/>
  <c r="U93" s="1"/>
  <c r="AH51" i="20"/>
  <c r="V54"/>
  <c r="V55" s="1"/>
  <c r="O55"/>
  <c r="U55" s="1"/>
  <c r="AB54"/>
  <c r="P54"/>
  <c r="AA52"/>
  <c r="R52"/>
  <c r="Q53"/>
  <c r="N55"/>
  <c r="Z55" s="1"/>
  <c r="Z54"/>
  <c r="AF52"/>
  <c r="AH52" s="1"/>
  <c r="O97" i="13" l="1"/>
  <c r="N98"/>
  <c r="T95"/>
  <c r="U94" s="1"/>
  <c r="Q95"/>
  <c r="S95" s="1"/>
  <c r="R96"/>
  <c r="P96"/>
  <c r="AB55" i="20"/>
  <c r="P55"/>
  <c r="AA53"/>
  <c r="R53"/>
  <c r="Q54"/>
  <c r="AG54" s="1"/>
  <c r="AF53"/>
  <c r="AG53"/>
  <c r="Q96" i="13" l="1"/>
  <c r="S96" s="1"/>
  <c r="R97"/>
  <c r="P97"/>
  <c r="O98"/>
  <c r="N99"/>
  <c r="T96"/>
  <c r="AF54" i="20"/>
  <c r="AH54" s="1"/>
  <c r="AH53"/>
  <c r="Q55"/>
  <c r="AA54"/>
  <c r="R54"/>
  <c r="AG55"/>
  <c r="AF55"/>
  <c r="Q97" i="13" l="1"/>
  <c r="S97" s="1"/>
  <c r="R98"/>
  <c r="P98"/>
  <c r="O99"/>
  <c r="N100"/>
  <c r="U95"/>
  <c r="T97"/>
  <c r="U96" s="1"/>
  <c r="AA55" i="20"/>
  <c r="R55"/>
  <c r="AH55"/>
  <c r="E14" s="1"/>
  <c r="AL18" s="1"/>
  <c r="T98" i="13" l="1"/>
  <c r="O100"/>
  <c r="N101"/>
  <c r="Q98"/>
  <c r="S98" s="1"/>
  <c r="R99"/>
  <c r="P99"/>
  <c r="Q99" l="1"/>
  <c r="S99" s="1"/>
  <c r="R100"/>
  <c r="P100"/>
  <c r="O101"/>
  <c r="N102"/>
  <c r="T99"/>
  <c r="U98" s="1"/>
  <c r="U97"/>
  <c r="Q100" l="1"/>
  <c r="S100" s="1"/>
  <c r="R101"/>
  <c r="P101"/>
  <c r="O102"/>
  <c r="N103"/>
  <c r="T100"/>
  <c r="U99" s="1"/>
  <c r="O103" l="1"/>
  <c r="N104"/>
  <c r="Q101"/>
  <c r="S101" s="1"/>
  <c r="R102"/>
  <c r="P102"/>
  <c r="T101"/>
  <c r="U100" s="1"/>
  <c r="O104" l="1"/>
  <c r="N105"/>
  <c r="Q102"/>
  <c r="S102" s="1"/>
  <c r="R103"/>
  <c r="P103"/>
  <c r="T102"/>
  <c r="Q103" l="1"/>
  <c r="S103" s="1"/>
  <c r="R104"/>
  <c r="P104"/>
  <c r="O105"/>
  <c r="N106"/>
  <c r="T103"/>
  <c r="U101"/>
  <c r="Q104" l="1"/>
  <c r="S104" s="1"/>
  <c r="R105"/>
  <c r="P105"/>
  <c r="O106"/>
  <c r="N107"/>
  <c r="U102"/>
  <c r="T104"/>
  <c r="U103" s="1"/>
  <c r="O107" l="1"/>
  <c r="N108"/>
  <c r="T105"/>
  <c r="U104" s="1"/>
  <c r="Q105"/>
  <c r="S105" s="1"/>
  <c r="R106"/>
  <c r="P106"/>
  <c r="Q106" l="1"/>
  <c r="S106" s="1"/>
  <c r="R107"/>
  <c r="P107"/>
  <c r="O108"/>
  <c r="N109"/>
  <c r="T106"/>
  <c r="U105" l="1"/>
  <c r="Q107"/>
  <c r="S107" s="1"/>
  <c r="R108"/>
  <c r="P108"/>
  <c r="O109"/>
  <c r="N110"/>
  <c r="T107"/>
  <c r="U106" s="1"/>
  <c r="Q108" l="1"/>
  <c r="S108" s="1"/>
  <c r="R109"/>
  <c r="P109"/>
  <c r="O110"/>
  <c r="N111"/>
  <c r="U107"/>
  <c r="T108"/>
  <c r="O111" l="1"/>
  <c r="N112"/>
  <c r="Q109"/>
  <c r="S109" s="1"/>
  <c r="R110"/>
  <c r="P110"/>
  <c r="T109"/>
  <c r="U108" s="1"/>
  <c r="T110" l="1"/>
  <c r="U109" s="1"/>
  <c r="Q110"/>
  <c r="S110" s="1"/>
  <c r="R111"/>
  <c r="P111"/>
  <c r="O112"/>
  <c r="N113"/>
  <c r="O113" l="1"/>
  <c r="N114"/>
  <c r="Q111"/>
  <c r="S111" s="1"/>
  <c r="R112"/>
  <c r="P112"/>
  <c r="T111"/>
  <c r="U110" s="1"/>
  <c r="T112" l="1"/>
  <c r="U111" s="1"/>
  <c r="Q112"/>
  <c r="S112" s="1"/>
  <c r="R113"/>
  <c r="P113"/>
  <c r="O114"/>
  <c r="N115"/>
  <c r="T113" l="1"/>
  <c r="U112" s="1"/>
  <c r="Q113"/>
  <c r="S113" s="1"/>
  <c r="R114"/>
  <c r="P114"/>
  <c r="O115"/>
  <c r="N116"/>
  <c r="O116" l="1"/>
  <c r="N117"/>
  <c r="Q114"/>
  <c r="S114" s="1"/>
  <c r="R115"/>
  <c r="P115"/>
  <c r="T114"/>
  <c r="T115" l="1"/>
  <c r="Q115"/>
  <c r="S115" s="1"/>
  <c r="R116"/>
  <c r="P116"/>
  <c r="U114"/>
  <c r="U113"/>
  <c r="O117"/>
  <c r="N118"/>
  <c r="Q116" l="1"/>
  <c r="S116" s="1"/>
  <c r="R117"/>
  <c r="P117"/>
  <c r="O118"/>
  <c r="N119"/>
  <c r="T116"/>
  <c r="O119" l="1"/>
  <c r="N120"/>
  <c r="U115"/>
  <c r="Q117"/>
  <c r="S117" s="1"/>
  <c r="R118"/>
  <c r="P118"/>
  <c r="T117"/>
  <c r="U116" s="1"/>
  <c r="O120" l="1"/>
  <c r="N121"/>
  <c r="Q118"/>
  <c r="S118" s="1"/>
  <c r="R119"/>
  <c r="P119"/>
  <c r="T118"/>
  <c r="T119" l="1"/>
  <c r="U118" s="1"/>
  <c r="Q119"/>
  <c r="S119" s="1"/>
  <c r="R120"/>
  <c r="P120"/>
  <c r="O121"/>
  <c r="N122"/>
  <c r="U117"/>
  <c r="Q120" l="1"/>
  <c r="S120" s="1"/>
  <c r="R121"/>
  <c r="P121"/>
  <c r="O122"/>
  <c r="N123"/>
  <c r="T120"/>
  <c r="O123" l="1"/>
  <c r="N124"/>
  <c r="U119"/>
  <c r="T121"/>
  <c r="Q121"/>
  <c r="S121" s="1"/>
  <c r="R122"/>
  <c r="P122"/>
  <c r="T122" l="1"/>
  <c r="U121" s="1"/>
  <c r="Q122"/>
  <c r="S122" s="1"/>
  <c r="R123"/>
  <c r="P123"/>
  <c r="O124"/>
  <c r="N125"/>
  <c r="U120"/>
  <c r="Q123" l="1"/>
  <c r="S123" s="1"/>
  <c r="R124"/>
  <c r="P124"/>
  <c r="O125"/>
  <c r="N126"/>
  <c r="T123"/>
  <c r="Q124" l="1"/>
  <c r="S124" s="1"/>
  <c r="R125"/>
  <c r="P125"/>
  <c r="O126"/>
  <c r="N127"/>
  <c r="U122"/>
  <c r="T124"/>
  <c r="U123" s="1"/>
  <c r="O127" l="1"/>
  <c r="N128"/>
  <c r="T125"/>
  <c r="U124" s="1"/>
  <c r="Q125"/>
  <c r="S125" s="1"/>
  <c r="R126"/>
  <c r="P126"/>
  <c r="T126" l="1"/>
  <c r="U125" s="1"/>
  <c r="O128"/>
  <c r="N129"/>
  <c r="Q126"/>
  <c r="S126" s="1"/>
  <c r="R127"/>
  <c r="P127"/>
  <c r="O129" l="1"/>
  <c r="N130"/>
  <c r="Q127"/>
  <c r="S127" s="1"/>
  <c r="R128"/>
  <c r="P128"/>
  <c r="T127"/>
  <c r="U126" l="1"/>
  <c r="O130"/>
  <c r="N131"/>
  <c r="Q128"/>
  <c r="S128" s="1"/>
  <c r="R129"/>
  <c r="P129"/>
  <c r="T128"/>
  <c r="O131" l="1"/>
  <c r="N132"/>
  <c r="Q129"/>
  <c r="S129" s="1"/>
  <c r="R130"/>
  <c r="P130"/>
  <c r="U127"/>
  <c r="T129"/>
  <c r="Q130" l="1"/>
  <c r="S130" s="1"/>
  <c r="R131"/>
  <c r="P131"/>
  <c r="O132"/>
  <c r="N133"/>
  <c r="T130"/>
  <c r="U129" s="1"/>
  <c r="U128"/>
  <c r="R132" l="1"/>
  <c r="Q131"/>
  <c r="S131" s="1"/>
  <c r="P132"/>
  <c r="O133"/>
  <c r="N134"/>
  <c r="T131"/>
  <c r="T132" l="1"/>
  <c r="U131" s="1"/>
  <c r="O134"/>
  <c r="N135"/>
  <c r="R133"/>
  <c r="Q132"/>
  <c r="S132" s="1"/>
  <c r="P133"/>
  <c r="U130"/>
  <c r="P134" l="1"/>
  <c r="R134"/>
  <c r="Q133"/>
  <c r="S133" s="1"/>
  <c r="O135"/>
  <c r="N136"/>
  <c r="T133"/>
  <c r="T134" l="1"/>
  <c r="U133" s="1"/>
  <c r="P135"/>
  <c r="R135"/>
  <c r="Q134"/>
  <c r="S134" s="1"/>
  <c r="O136"/>
  <c r="N137"/>
  <c r="U132"/>
  <c r="T135" l="1"/>
  <c r="U134" s="1"/>
  <c r="O137"/>
  <c r="N138"/>
  <c r="R136"/>
  <c r="Q135"/>
  <c r="S135" s="1"/>
  <c r="P136"/>
  <c r="O138" l="1"/>
  <c r="N139"/>
  <c r="R137"/>
  <c r="Q136"/>
  <c r="S136" s="1"/>
  <c r="P137"/>
  <c r="T136"/>
  <c r="T137" l="1"/>
  <c r="U136" s="1"/>
  <c r="U135"/>
  <c r="O139"/>
  <c r="N140"/>
  <c r="P138"/>
  <c r="R138"/>
  <c r="Q137"/>
  <c r="S137" s="1"/>
  <c r="P139" l="1"/>
  <c r="Q138"/>
  <c r="S138" s="1"/>
  <c r="R139"/>
  <c r="O140"/>
  <c r="N141"/>
  <c r="T138"/>
  <c r="R140" l="1"/>
  <c r="Q139"/>
  <c r="S139" s="1"/>
  <c r="P140"/>
  <c r="O141"/>
  <c r="N142"/>
  <c r="U137"/>
  <c r="T139"/>
  <c r="U138" s="1"/>
  <c r="O142" l="1"/>
  <c r="N143"/>
  <c r="R141"/>
  <c r="Q140"/>
  <c r="S140" s="1"/>
  <c r="P141"/>
  <c r="T140"/>
  <c r="P142" l="1"/>
  <c r="R142"/>
  <c r="Q141"/>
  <c r="S141" s="1"/>
  <c r="O143"/>
  <c r="N144"/>
  <c r="U139"/>
  <c r="T141"/>
  <c r="U140" s="1"/>
  <c r="T142" l="1"/>
  <c r="U141" s="1"/>
  <c r="O144"/>
  <c r="N145"/>
  <c r="P143"/>
  <c r="Q142"/>
  <c r="S142" s="1"/>
  <c r="R143"/>
  <c r="T143" l="1"/>
  <c r="U142" s="1"/>
  <c r="R144"/>
  <c r="Q143"/>
  <c r="S143" s="1"/>
  <c r="P144"/>
  <c r="O145"/>
  <c r="N146"/>
  <c r="O146" l="1"/>
  <c r="N147"/>
  <c r="R145"/>
  <c r="Q144"/>
  <c r="S144" s="1"/>
  <c r="P145"/>
  <c r="T144"/>
  <c r="P146" l="1"/>
  <c r="R146"/>
  <c r="Q145"/>
  <c r="S145" s="1"/>
  <c r="U143"/>
  <c r="O147"/>
  <c r="N148"/>
  <c r="T145"/>
  <c r="T146" l="1"/>
  <c r="U145" s="1"/>
  <c r="P147"/>
  <c r="R147"/>
  <c r="Q146"/>
  <c r="S146" s="1"/>
  <c r="O148"/>
  <c r="N149"/>
  <c r="U144"/>
  <c r="O149" l="1"/>
  <c r="N150"/>
  <c r="R148"/>
  <c r="Q147"/>
  <c r="S147" s="1"/>
  <c r="P148"/>
  <c r="T147"/>
  <c r="T148" l="1"/>
  <c r="U147" s="1"/>
  <c r="U146"/>
  <c r="R149"/>
  <c r="Q148"/>
  <c r="S148" s="1"/>
  <c r="P149"/>
  <c r="O150"/>
  <c r="N151"/>
  <c r="T149" l="1"/>
  <c r="U148" s="1"/>
  <c r="P150"/>
  <c r="R150"/>
  <c r="Q149"/>
  <c r="S149" s="1"/>
  <c r="O151"/>
  <c r="N152"/>
  <c r="O152" l="1"/>
  <c r="N153"/>
  <c r="P151"/>
  <c r="R151"/>
  <c r="Q150"/>
  <c r="S150" s="1"/>
  <c r="T150"/>
  <c r="U149" l="1"/>
  <c r="O153"/>
  <c r="N154"/>
  <c r="R152"/>
  <c r="Q151"/>
  <c r="S151" s="1"/>
  <c r="P152"/>
  <c r="T151"/>
  <c r="T152" l="1"/>
  <c r="U151" s="1"/>
  <c r="R153"/>
  <c r="Q152"/>
  <c r="S152" s="1"/>
  <c r="P153"/>
  <c r="O154"/>
  <c r="N155"/>
  <c r="U150"/>
  <c r="P154" l="1"/>
  <c r="R154"/>
  <c r="Q153"/>
  <c r="S153" s="1"/>
  <c r="O155"/>
  <c r="N156"/>
  <c r="T153"/>
  <c r="T154" l="1"/>
  <c r="U153" s="1"/>
  <c r="O156"/>
  <c r="N157"/>
  <c r="U152"/>
  <c r="P155"/>
  <c r="Q154"/>
  <c r="S154" s="1"/>
  <c r="R155"/>
  <c r="T155" l="1"/>
  <c r="U154" s="1"/>
  <c r="O157"/>
  <c r="N158"/>
  <c r="R156"/>
  <c r="Q155"/>
  <c r="S155" s="1"/>
  <c r="P156"/>
  <c r="T156" l="1"/>
  <c r="U155" s="1"/>
  <c r="R157"/>
  <c r="Q156"/>
  <c r="S156" s="1"/>
  <c r="P157"/>
  <c r="O158"/>
  <c r="N159"/>
  <c r="T157" l="1"/>
  <c r="U156" s="1"/>
  <c r="P158"/>
  <c r="R158"/>
  <c r="Q157"/>
  <c r="S157" s="1"/>
  <c r="O159"/>
  <c r="N160"/>
  <c r="T158" l="1"/>
  <c r="U157" s="1"/>
  <c r="P159"/>
  <c r="Q158"/>
  <c r="S158" s="1"/>
  <c r="R159"/>
  <c r="O160"/>
  <c r="N161"/>
  <c r="R160" l="1"/>
  <c r="Q159"/>
  <c r="S159" s="1"/>
  <c r="P160"/>
  <c r="O161"/>
  <c r="N162"/>
  <c r="T159"/>
  <c r="R161" l="1"/>
  <c r="Q160"/>
  <c r="S160" s="1"/>
  <c r="P161"/>
  <c r="O162"/>
  <c r="N163"/>
  <c r="U158"/>
  <c r="T160"/>
  <c r="T161" l="1"/>
  <c r="U160" s="1"/>
  <c r="P162"/>
  <c r="R162"/>
  <c r="Q161"/>
  <c r="S161" s="1"/>
  <c r="O163"/>
  <c r="N164"/>
  <c r="U159"/>
  <c r="T162" l="1"/>
  <c r="U161" s="1"/>
  <c r="P163"/>
  <c r="R163"/>
  <c r="Q162"/>
  <c r="S162" s="1"/>
  <c r="O164"/>
  <c r="N165"/>
  <c r="R164" l="1"/>
  <c r="Q163"/>
  <c r="S163" s="1"/>
  <c r="P164"/>
  <c r="O165"/>
  <c r="N166"/>
  <c r="T163"/>
  <c r="R165" l="1"/>
  <c r="Q164"/>
  <c r="S164" s="1"/>
  <c r="P165"/>
  <c r="O166"/>
  <c r="N167"/>
  <c r="U162"/>
  <c r="T164"/>
  <c r="T165" l="1"/>
  <c r="U164" s="1"/>
  <c r="P166"/>
  <c r="R166"/>
  <c r="Q165"/>
  <c r="S165" s="1"/>
  <c r="O167"/>
  <c r="N168"/>
  <c r="U163"/>
  <c r="T166" l="1"/>
  <c r="U165" s="1"/>
  <c r="P167"/>
  <c r="R167"/>
  <c r="Q166"/>
  <c r="S166" s="1"/>
  <c r="O168"/>
  <c r="N169"/>
  <c r="R168" l="1"/>
  <c r="Q167"/>
  <c r="S167" s="1"/>
  <c r="P168"/>
  <c r="O169"/>
  <c r="N170"/>
  <c r="T167"/>
  <c r="O170" l="1"/>
  <c r="N171"/>
  <c r="U166"/>
  <c r="R169"/>
  <c r="Q168"/>
  <c r="S168" s="1"/>
  <c r="P169"/>
  <c r="T168"/>
  <c r="U167" s="1"/>
  <c r="T169" l="1"/>
  <c r="U168" s="1"/>
  <c r="P170"/>
  <c r="R170"/>
  <c r="Q169"/>
  <c r="S169" s="1"/>
  <c r="O171"/>
  <c r="N172"/>
  <c r="T170" l="1"/>
  <c r="U169" s="1"/>
  <c r="O172"/>
  <c r="N173"/>
  <c r="P171"/>
  <c r="Q170"/>
  <c r="S170" s="1"/>
  <c r="R171"/>
  <c r="T171" l="1"/>
  <c r="U170" s="1"/>
  <c r="R172"/>
  <c r="Q171"/>
  <c r="S171" s="1"/>
  <c r="P172"/>
  <c r="O173"/>
  <c r="N174"/>
  <c r="O174" l="1"/>
  <c r="N175"/>
  <c r="T172"/>
  <c r="R173"/>
  <c r="Q172"/>
  <c r="S172" s="1"/>
  <c r="P173"/>
  <c r="P174" l="1"/>
  <c r="R174"/>
  <c r="Q173"/>
  <c r="S173" s="1"/>
  <c r="O175"/>
  <c r="N176"/>
  <c r="U171"/>
  <c r="T173"/>
  <c r="U172" s="1"/>
  <c r="T174" l="1"/>
  <c r="U173" s="1"/>
  <c r="O176"/>
  <c r="N177"/>
  <c r="P175"/>
  <c r="Q174"/>
  <c r="S174" s="1"/>
  <c r="R175"/>
  <c r="T175" l="1"/>
  <c r="U174" s="1"/>
  <c r="R176"/>
  <c r="Q175"/>
  <c r="S175" s="1"/>
  <c r="P176"/>
  <c r="O177"/>
  <c r="N178"/>
  <c r="O178" l="1"/>
  <c r="N179"/>
  <c r="R177"/>
  <c r="Q176"/>
  <c r="S176" s="1"/>
  <c r="P177"/>
  <c r="T176"/>
  <c r="P178" l="1"/>
  <c r="R178"/>
  <c r="Q177"/>
  <c r="S177" s="1"/>
  <c r="T177"/>
  <c r="U176" s="1"/>
  <c r="U175"/>
  <c r="O179"/>
  <c r="N180"/>
  <c r="T178" l="1"/>
  <c r="U177" s="1"/>
  <c r="P179"/>
  <c r="R179"/>
  <c r="Q178"/>
  <c r="S178" s="1"/>
  <c r="O180"/>
  <c r="N181"/>
  <c r="O181" l="1"/>
  <c r="N182"/>
  <c r="T179"/>
  <c r="R180"/>
  <c r="Q179"/>
  <c r="S179" s="1"/>
  <c r="P180"/>
  <c r="T180" l="1"/>
  <c r="U179" s="1"/>
  <c r="R181"/>
  <c r="Q180"/>
  <c r="S180" s="1"/>
  <c r="P181"/>
  <c r="O182"/>
  <c r="N183"/>
  <c r="U178"/>
  <c r="T181" l="1"/>
  <c r="U180" s="1"/>
  <c r="O183"/>
  <c r="N184"/>
  <c r="P182"/>
  <c r="R182"/>
  <c r="Q181"/>
  <c r="S181" s="1"/>
  <c r="T182" l="1"/>
  <c r="U181" s="1"/>
  <c r="P183"/>
  <c r="R183"/>
  <c r="Q182"/>
  <c r="S182" s="1"/>
  <c r="O184"/>
  <c r="N185"/>
  <c r="O185" l="1"/>
  <c r="N186"/>
  <c r="R184"/>
  <c r="Q183"/>
  <c r="S183" s="1"/>
  <c r="P184"/>
  <c r="T183"/>
  <c r="T184" l="1"/>
  <c r="U183" s="1"/>
  <c r="U182"/>
  <c r="R185"/>
  <c r="Q184"/>
  <c r="S184" s="1"/>
  <c r="P185"/>
  <c r="O186"/>
  <c r="N187"/>
  <c r="P186" l="1"/>
  <c r="R186"/>
  <c r="Q185"/>
  <c r="S185" s="1"/>
  <c r="O187"/>
  <c r="N188"/>
  <c r="T185"/>
  <c r="T186" l="1"/>
  <c r="U185" s="1"/>
  <c r="O188"/>
  <c r="N189"/>
  <c r="U184"/>
  <c r="P187"/>
  <c r="Q186"/>
  <c r="S186" s="1"/>
  <c r="R187"/>
  <c r="R188" l="1"/>
  <c r="Q187"/>
  <c r="S187" s="1"/>
  <c r="P188"/>
  <c r="O189"/>
  <c r="N190"/>
  <c r="T187"/>
  <c r="O190" l="1"/>
  <c r="N191"/>
  <c r="U186"/>
  <c r="R189"/>
  <c r="Q188"/>
  <c r="S188" s="1"/>
  <c r="P189"/>
  <c r="T188"/>
  <c r="U187" s="1"/>
  <c r="T189" l="1"/>
  <c r="U188" s="1"/>
  <c r="P190"/>
  <c r="T190" s="1"/>
  <c r="R190"/>
  <c r="Q189"/>
  <c r="S189" s="1"/>
  <c r="O191"/>
  <c r="N192"/>
  <c r="O192" l="1"/>
  <c r="N193"/>
  <c r="U189"/>
  <c r="P191"/>
  <c r="Q190"/>
  <c r="S190" s="1"/>
  <c r="R191"/>
  <c r="R192" l="1"/>
  <c r="Q191"/>
  <c r="S191" s="1"/>
  <c r="P192"/>
  <c r="O193"/>
  <c r="N194"/>
  <c r="T191"/>
  <c r="O194" l="1"/>
  <c r="N195"/>
  <c r="U190"/>
  <c r="T192"/>
  <c r="R193"/>
  <c r="Q192"/>
  <c r="S192" s="1"/>
  <c r="P193"/>
  <c r="P194" l="1"/>
  <c r="R194"/>
  <c r="Q193"/>
  <c r="S193" s="1"/>
  <c r="O195"/>
  <c r="N196"/>
  <c r="T193"/>
  <c r="U192" s="1"/>
  <c r="U191"/>
  <c r="T194" l="1"/>
  <c r="U193" s="1"/>
  <c r="O196"/>
  <c r="N197"/>
  <c r="P195"/>
  <c r="R195"/>
  <c r="Q194"/>
  <c r="S194" s="1"/>
  <c r="T195" l="1"/>
  <c r="U194" s="1"/>
  <c r="R196"/>
  <c r="Q195"/>
  <c r="S195" s="1"/>
  <c r="P196"/>
  <c r="O197"/>
  <c r="N198"/>
  <c r="R197" l="1"/>
  <c r="Q196"/>
  <c r="S196" s="1"/>
  <c r="P197"/>
  <c r="O198"/>
  <c r="N199"/>
  <c r="T196"/>
  <c r="T197" l="1"/>
  <c r="U196" s="1"/>
  <c r="P198"/>
  <c r="R198"/>
  <c r="Q197"/>
  <c r="S197" s="1"/>
  <c r="O199"/>
  <c r="N200"/>
  <c r="U195"/>
  <c r="T198" l="1"/>
  <c r="U197" s="1"/>
  <c r="P199"/>
  <c r="R199"/>
  <c r="Q198"/>
  <c r="S198" s="1"/>
  <c r="O200"/>
  <c r="N201"/>
  <c r="R200" l="1"/>
  <c r="Q199"/>
  <c r="S199" s="1"/>
  <c r="P200"/>
  <c r="O201"/>
  <c r="N202"/>
  <c r="T199"/>
  <c r="R201" l="1"/>
  <c r="Q200"/>
  <c r="S200" s="1"/>
  <c r="P201"/>
  <c r="O202"/>
  <c r="N203"/>
  <c r="U198"/>
  <c r="T200"/>
  <c r="T201" l="1"/>
  <c r="U200" s="1"/>
  <c r="P202"/>
  <c r="T202" s="1"/>
  <c r="R202"/>
  <c r="Q201"/>
  <c r="S201" s="1"/>
  <c r="O203"/>
  <c r="N204"/>
  <c r="U199"/>
  <c r="P203" l="1"/>
  <c r="Q202"/>
  <c r="S202" s="1"/>
  <c r="R203"/>
  <c r="O204"/>
  <c r="N205"/>
  <c r="U201"/>
  <c r="R204" l="1"/>
  <c r="Q203"/>
  <c r="S203" s="1"/>
  <c r="P204"/>
  <c r="O205"/>
  <c r="N206"/>
  <c r="T203"/>
  <c r="R205" l="1"/>
  <c r="Q204"/>
  <c r="S204" s="1"/>
  <c r="P205"/>
  <c r="O206"/>
  <c r="N207"/>
  <c r="U202"/>
  <c r="T204"/>
  <c r="T205" l="1"/>
  <c r="U204" s="1"/>
  <c r="P206"/>
  <c r="R206"/>
  <c r="Q205"/>
  <c r="S205" s="1"/>
  <c r="O207"/>
  <c r="N208"/>
  <c r="U203"/>
  <c r="T206" l="1"/>
  <c r="U205" s="1"/>
  <c r="P207"/>
  <c r="Q206"/>
  <c r="S206" s="1"/>
  <c r="R207"/>
  <c r="O208"/>
  <c r="N209"/>
  <c r="R208" l="1"/>
  <c r="Q207"/>
  <c r="S207" s="1"/>
  <c r="P208"/>
  <c r="O209"/>
  <c r="N210"/>
  <c r="T207"/>
  <c r="R209" l="1"/>
  <c r="T209" s="1"/>
  <c r="Q208"/>
  <c r="S208" s="1"/>
  <c r="P209"/>
  <c r="O210"/>
  <c r="N211"/>
  <c r="U206"/>
  <c r="T208"/>
  <c r="U208" l="1"/>
  <c r="P210"/>
  <c r="R210"/>
  <c r="Q209"/>
  <c r="S209" s="1"/>
  <c r="O211"/>
  <c r="N212"/>
  <c r="U207"/>
  <c r="T210" l="1"/>
  <c r="U209" s="1"/>
  <c r="P211"/>
  <c r="R211"/>
  <c r="Q210"/>
  <c r="S210" s="1"/>
  <c r="O212"/>
  <c r="N213"/>
  <c r="R212" l="1"/>
  <c r="Q211"/>
  <c r="S211" s="1"/>
  <c r="P212"/>
  <c r="O213"/>
  <c r="N214"/>
  <c r="T211"/>
  <c r="R213" l="1"/>
  <c r="Q212"/>
  <c r="S212" s="1"/>
  <c r="P213"/>
  <c r="O214"/>
  <c r="N215"/>
  <c r="U210"/>
  <c r="T212"/>
  <c r="T213" l="1"/>
  <c r="U212" s="1"/>
  <c r="P214"/>
  <c r="R214"/>
  <c r="Q213"/>
  <c r="S213" s="1"/>
  <c r="O215"/>
  <c r="N216"/>
  <c r="U211"/>
  <c r="T214" l="1"/>
  <c r="U213" s="1"/>
  <c r="P215"/>
  <c r="R215"/>
  <c r="Q214"/>
  <c r="S214" s="1"/>
  <c r="O216"/>
  <c r="N217"/>
  <c r="R216" l="1"/>
  <c r="Q215"/>
  <c r="S215" s="1"/>
  <c r="P216"/>
  <c r="O217"/>
  <c r="N218"/>
  <c r="T215"/>
  <c r="R217" l="1"/>
  <c r="Q216"/>
  <c r="S216" s="1"/>
  <c r="P217"/>
  <c r="O218"/>
  <c r="N219"/>
  <c r="U214"/>
  <c r="T216"/>
  <c r="T217" l="1"/>
  <c r="U216" s="1"/>
  <c r="P218"/>
  <c r="R218"/>
  <c r="Q217"/>
  <c r="S217" s="1"/>
  <c r="O219"/>
  <c r="N220"/>
  <c r="U215"/>
  <c r="T218" l="1"/>
  <c r="U217" s="1"/>
  <c r="P219"/>
  <c r="Q218"/>
  <c r="S218" s="1"/>
  <c r="R219"/>
  <c r="O220"/>
  <c r="N221"/>
  <c r="R220" l="1"/>
  <c r="Q219"/>
  <c r="S219" s="1"/>
  <c r="P220"/>
  <c r="O221"/>
  <c r="N222"/>
  <c r="T219"/>
  <c r="R221" l="1"/>
  <c r="Q220"/>
  <c r="S220" s="1"/>
  <c r="P221"/>
  <c r="O222"/>
  <c r="N223"/>
  <c r="U218"/>
  <c r="T220"/>
  <c r="T221" l="1"/>
  <c r="U220" s="1"/>
  <c r="P222"/>
  <c r="R222"/>
  <c r="Q221"/>
  <c r="S221" s="1"/>
  <c r="O223"/>
  <c r="N224"/>
  <c r="U219"/>
  <c r="T222" l="1"/>
  <c r="U221" s="1"/>
  <c r="P223"/>
  <c r="Q222"/>
  <c r="S222" s="1"/>
  <c r="R223"/>
  <c r="O224"/>
  <c r="N225"/>
  <c r="R224" l="1"/>
  <c r="Q223"/>
  <c r="S223" s="1"/>
  <c r="P224"/>
  <c r="O225"/>
  <c r="N226"/>
  <c r="T223"/>
  <c r="R225" l="1"/>
  <c r="T225" s="1"/>
  <c r="Q224"/>
  <c r="S224" s="1"/>
  <c r="P225"/>
  <c r="O226"/>
  <c r="N227"/>
  <c r="U222"/>
  <c r="T224"/>
  <c r="U224" l="1"/>
  <c r="P226"/>
  <c r="R226"/>
  <c r="Q225"/>
  <c r="S225" s="1"/>
  <c r="O227"/>
  <c r="N228"/>
  <c r="U223"/>
  <c r="T226" l="1"/>
  <c r="U225" s="1"/>
  <c r="P227"/>
  <c r="R227"/>
  <c r="Q226"/>
  <c r="S226" s="1"/>
  <c r="O228"/>
  <c r="N229"/>
  <c r="R228" l="1"/>
  <c r="Q227"/>
  <c r="S227" s="1"/>
  <c r="P228"/>
  <c r="O229"/>
  <c r="N230"/>
  <c r="T227"/>
  <c r="R229" l="1"/>
  <c r="Q228"/>
  <c r="S228" s="1"/>
  <c r="P229"/>
  <c r="O230"/>
  <c r="N231"/>
  <c r="O231" s="1"/>
  <c r="U226"/>
  <c r="T228"/>
  <c r="T229" l="1"/>
  <c r="U228" s="1"/>
  <c r="P230"/>
  <c r="R230"/>
  <c r="Q229"/>
  <c r="S229" s="1"/>
  <c r="P231"/>
  <c r="R231"/>
  <c r="Q230"/>
  <c r="S230" s="1"/>
  <c r="U227"/>
  <c r="T230" l="1"/>
  <c r="U229" s="1"/>
  <c r="T231"/>
  <c r="U231" s="1"/>
  <c r="R54" l="1"/>
  <c r="S54" s="1"/>
  <c r="U54" s="1"/>
  <c r="AB2" s="1"/>
  <c r="U230"/>
  <c r="Q54" s="1"/>
</calcChain>
</file>

<file path=xl/sharedStrings.xml><?xml version="1.0" encoding="utf-8"?>
<sst xmlns="http://schemas.openxmlformats.org/spreadsheetml/2006/main" count="260" uniqueCount="139">
  <si>
    <t>Plant A</t>
  </si>
  <si>
    <t>Plant B</t>
  </si>
  <si>
    <t>Plant C</t>
  </si>
  <si>
    <t>Plant D</t>
  </si>
  <si>
    <t>Plant E</t>
  </si>
  <si>
    <t>Capacity</t>
  </si>
  <si>
    <t>Cost</t>
  </si>
  <si>
    <t>Platn F</t>
  </si>
  <si>
    <t>Total</t>
  </si>
  <si>
    <t>Small</t>
  </si>
  <si>
    <t>Index</t>
  </si>
  <si>
    <t>Dispacth</t>
  </si>
  <si>
    <t>Marginal</t>
  </si>
  <si>
    <t>Marginal Unit</t>
  </si>
  <si>
    <t>Clearing Price without Transfer</t>
  </si>
  <si>
    <t>Generation</t>
  </si>
  <si>
    <t>Base Demand</t>
  </si>
  <si>
    <t>Counter</t>
  </si>
  <si>
    <t>Sort Key with Match</t>
  </si>
  <si>
    <t>Cuml Capacity</t>
  </si>
  <si>
    <t>A</t>
  </si>
  <si>
    <t>Elasticity</t>
  </si>
  <si>
    <t>Cutoff Price</t>
  </si>
  <si>
    <t>Inputs</t>
  </si>
  <si>
    <t>Small to Sort Cost</t>
  </si>
  <si>
    <t>Index from Sort Key</t>
  </si>
  <si>
    <t>Index of Capacity from Sort Key</t>
  </si>
  <si>
    <t>Cummul Capacity After Sort</t>
  </si>
  <si>
    <t>Supply Curve</t>
  </si>
  <si>
    <t>Match without Adjustment</t>
  </si>
  <si>
    <t>Demand</t>
  </si>
  <si>
    <t>Market Clearing Price</t>
  </si>
  <si>
    <t>Graph Title</t>
  </si>
  <si>
    <t>;  Demand</t>
  </si>
  <si>
    <t>Deficit</t>
  </si>
  <si>
    <t>Demand Curve</t>
  </si>
  <si>
    <t>Total System Cost</t>
  </si>
  <si>
    <t>Large Increment</t>
  </si>
  <si>
    <t>Sufficient Capacity Switch</t>
  </si>
  <si>
    <t>Small Increment</t>
  </si>
  <si>
    <t>Demand/Supply Test</t>
  </si>
  <si>
    <t>Marginal Increment</t>
  </si>
  <si>
    <t>Summary</t>
  </si>
  <si>
    <t>Supply Curve and Dispatch</t>
  </si>
  <si>
    <t>Step by Step Instructions for Basic Supply and Demand</t>
  </si>
  <si>
    <t>2. Use the small command on the marginal cost of each plant</t>
  </si>
  <si>
    <t>1. Sort the plants according to their cost and accumulate the total capacity</t>
  </si>
  <si>
    <t>3. The small command creates a sort key</t>
  </si>
  <si>
    <t>4. Use the INDEX command with the sort key to compute the sorted capacity</t>
  </si>
  <si>
    <t>5. Accumulate the sorted capacity</t>
  </si>
  <si>
    <t>Match the demand and the supply</t>
  </si>
  <si>
    <t>1. You can match the input demand with the accumulated capacity to find the marginal price</t>
  </si>
  <si>
    <t>2. You must adjust this because the match command gives the last plant not the next plant</t>
  </si>
  <si>
    <t>3. You must also adjust through reducting the demand by an increment so if the demand matches an increment of supply the marginal cost will be the exact number</t>
  </si>
  <si>
    <t>1. Make an additional column for adjusted costs</t>
  </si>
  <si>
    <t>2. The adjusted costs are the input costs plus a very small random number (RAND() x .000001)</t>
  </si>
  <si>
    <t>3. Use the SMALL command with the adjusted costs rather than the input costs</t>
  </si>
  <si>
    <t>4. Once you have matched the demand with the supply, use the INDEX command to find the price -- the index command is used with the COST</t>
  </si>
  <si>
    <t>Compute the generation and the total cost</t>
  </si>
  <si>
    <t>1.  Computing the total generation is a little tricky because the plant that is on the margin does not produce its full output</t>
  </si>
  <si>
    <t>2. To differentiate between plants that are on the margin and those operating at full capacity, you can create two switches</t>
  </si>
  <si>
    <t>3. The full dispatch switch is a TRUE/FALSE switch that is TRUE when the plant number is less than MATCH for the dispatch unit computed above</t>
  </si>
  <si>
    <t>4. The marginal dispactch switch is a TRUE/FALSE switch that is TRUE when the unit number equals the MATCH for the marginal dispatched unit</t>
  </si>
  <si>
    <t>5. The total generation is dispatch switch multiplied by the capacity plus the marginal dispatch switch multiplied by the difference between the total load and the previous accumulated capacity</t>
  </si>
  <si>
    <t xml:space="preserve">Graphing the Supply and Demand </t>
  </si>
  <si>
    <t>Adjustments for plants with the same cost</t>
  </si>
  <si>
    <t>Create the supply curve</t>
  </si>
  <si>
    <t>1. To graph the supply curve, set up columns as usual with the x-axis (the accumulated capaicty) in the first column and the y-axis (the sorted cost) in the second column</t>
  </si>
  <si>
    <t>2. Put a title on the y-axis so that when excel uses the F11 key, it will know what to do.</t>
  </si>
  <si>
    <t>3. Press the F11 key and then modify the chart type to and X/Y chart</t>
  </si>
  <si>
    <t>4. To add the demand to the chart, make a column for the demand that has a constant number</t>
  </si>
  <si>
    <t>5. Modify the chart and use the demand as the x-axis and the sorted cost as the y-axis</t>
  </si>
  <si>
    <t>Q</t>
  </si>
  <si>
    <t>P</t>
  </si>
  <si>
    <t>LN(P/Po)</t>
  </si>
  <si>
    <t>Elas x LN(P/Po)</t>
  </si>
  <si>
    <t>Ln(Q/Qo)</t>
  </si>
  <si>
    <t>Price</t>
  </si>
  <si>
    <t>Pct Chq Q</t>
  </si>
  <si>
    <t>Pct Chg P</t>
  </si>
  <si>
    <t>Marginal Cost/Price</t>
  </si>
  <si>
    <t xml:space="preserve">Supply and Demand with Constraints
</t>
  </si>
  <si>
    <t>Pct Chg Q</t>
  </si>
  <si>
    <t>Use of LN</t>
  </si>
  <si>
    <t>Elasticity = Pct Change in Q/Pct Change in D</t>
  </si>
  <si>
    <t>Elasticity = Ln(Q/Qo)/Ln(P/Po)</t>
  </si>
  <si>
    <t>Demand = Base Demand - Elasticity x Qo</t>
  </si>
  <si>
    <t>Ln(Demand) = Base Demand - Elasticity x Qo</t>
  </si>
  <si>
    <t>Qo x Exp(Prior)</t>
  </si>
  <si>
    <t>Ln(Demand) = Base Demand + Ln(P/P0) * Elastiticy * LN(Base)</t>
  </si>
  <si>
    <t>Average Price</t>
  </si>
  <si>
    <t>Price Range</t>
  </si>
  <si>
    <t>From</t>
  </si>
  <si>
    <t>To</t>
  </si>
  <si>
    <t>Discrete Pct from Prior Value</t>
  </si>
  <si>
    <t>Discrete Pct from Next Value</t>
  </si>
  <si>
    <t>Marginal Cost of Prod</t>
  </si>
  <si>
    <t>Price Increment</t>
  </si>
  <si>
    <t>Total Capacity</t>
  </si>
  <si>
    <t>Base Supply</t>
  </si>
  <si>
    <t>Extended Supply</t>
  </si>
  <si>
    <t>Extended Prices</t>
  </si>
  <si>
    <t>Surplus Demand</t>
  </si>
  <si>
    <t>Match Row</t>
  </si>
  <si>
    <t>Clearing Price</t>
  </si>
  <si>
    <t>Elasticity 2</t>
  </si>
  <si>
    <t>Demand Curve 2</t>
  </si>
  <si>
    <t>Check</t>
  </si>
  <si>
    <t>Ln(P/Po) x  Elasticity = Ln(Q/Qo)</t>
  </si>
  <si>
    <t>EXP (Ln(P/Po) x  Elasticity) = Q/Qo</t>
  </si>
  <si>
    <t>EXP (Ln(P/Po) x  Elasticity) x Qo = Q</t>
  </si>
  <si>
    <t>Cutoff</t>
  </si>
  <si>
    <t>Test</t>
  </si>
  <si>
    <t xml:space="preserve">Base </t>
  </si>
  <si>
    <t>Change</t>
  </si>
  <si>
    <t>Price Chg</t>
  </si>
  <si>
    <t>P/Po</t>
  </si>
  <si>
    <t>Pct Prcie</t>
  </si>
  <si>
    <t>Exp Pct</t>
  </si>
  <si>
    <t>Chg x Elas</t>
  </si>
  <si>
    <t>Applied</t>
  </si>
  <si>
    <t>New</t>
  </si>
  <si>
    <t>Factor</t>
  </si>
  <si>
    <t>Change in</t>
  </si>
  <si>
    <t>Step 1: Normal Supply Curve Analysis</t>
  </si>
  <si>
    <t>Step 2: Extend Highest Supply Curve</t>
  </si>
  <si>
    <t>Step 3: Create Swtich for Sufficient Capacity</t>
  </si>
  <si>
    <t>Step 4: Use Method from Demand Analysis to Create Demand Curve</t>
  </si>
  <si>
    <t xml:space="preserve">Supply &gt; </t>
  </si>
  <si>
    <t>Supply =</t>
  </si>
  <si>
    <t>Step 5: Use process of counter by 2 to display demand and supply</t>
  </si>
  <si>
    <t>Step 6: Display the deamd and the supply</t>
  </si>
  <si>
    <t>Step 7: Create a test for Supply exceeding demand</t>
  </si>
  <si>
    <t>Step 8: Use the = function to test where supply first equals demand</t>
  </si>
  <si>
    <t>Step 9: Use MATCH and INDEX or the SUMPRODUCT command to find the price</t>
  </si>
  <si>
    <t>Demand = EXP((Ln(P/P0) * Elastiticy) * Prior Q</t>
  </si>
  <si>
    <t>Surplus Supply</t>
  </si>
  <si>
    <t>Price Incement</t>
  </si>
  <si>
    <t>Max Production Cost</t>
  </si>
</sst>
</file>

<file path=xl/styles.xml><?xml version="1.0" encoding="utf-8"?>
<styleSheet xmlns="http://schemas.openxmlformats.org/spreadsheetml/2006/main">
  <numFmts count="5">
    <numFmt numFmtId="43" formatCode="_(* #,##0.00_);_(* \(#,##0.00\);_(* &quot;-&quot;??_);_(@_)"/>
    <numFmt numFmtId="164" formatCode="_(* #,##0_);_(* \(#,##0\);_(* &quot;-&quot;??_);_(@_)"/>
    <numFmt numFmtId="165" formatCode="0.0%"/>
    <numFmt numFmtId="166" formatCode="_(* #,##0.0000_);_(* \(#,##0.0000\);_(* &quot;-&quot;??_);_(@_)"/>
    <numFmt numFmtId="167" formatCode="_(* #,##0.00000_);_(* \(#,##0.00000\);_(* &quot;-&quot;??_);_(@_)"/>
  </numFmts>
  <fonts count="6">
    <font>
      <sz val="11"/>
      <color theme="1"/>
      <name val="Calibri"/>
      <family val="2"/>
      <scheme val="minor"/>
    </font>
    <font>
      <b/>
      <sz val="11"/>
      <color theme="1"/>
      <name val="Calibri"/>
      <family val="2"/>
      <scheme val="minor"/>
    </font>
    <font>
      <sz val="11"/>
      <color rgb="FF0070C0"/>
      <name val="Calibri"/>
      <family val="2"/>
      <scheme val="minor"/>
    </font>
    <font>
      <sz val="11"/>
      <color theme="1"/>
      <name val="Calibri"/>
      <family val="2"/>
      <scheme val="minor"/>
    </font>
    <font>
      <sz val="10"/>
      <name val="Arial"/>
      <family val="2"/>
    </font>
    <font>
      <sz val="11"/>
      <color rgb="FF0000CC"/>
      <name val="Calibri"/>
      <family val="2"/>
      <scheme val="minor"/>
    </font>
  </fonts>
  <fills count="3">
    <fill>
      <patternFill patternType="none"/>
    </fill>
    <fill>
      <patternFill patternType="gray125"/>
    </fill>
    <fill>
      <patternFill patternType="solid">
        <fgColor rgb="FFFFFFCC"/>
        <bgColor indexed="64"/>
      </patternFill>
    </fill>
  </fills>
  <borders count="1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2">
    <xf numFmtId="0" fontId="0" fillId="0" borderId="0"/>
    <xf numFmtId="43" fontId="3" fillId="0" borderId="0" applyFont="0" applyFill="0" applyBorder="0" applyAlignment="0" applyProtection="0"/>
  </cellStyleXfs>
  <cellXfs count="61">
    <xf numFmtId="0" fontId="0" fillId="0" borderId="0" xfId="0"/>
    <xf numFmtId="3" fontId="0" fillId="0" borderId="0" xfId="0" applyNumberFormat="1"/>
    <xf numFmtId="0" fontId="0" fillId="0" borderId="0" xfId="0" applyAlignment="1">
      <alignment horizontal="center" wrapText="1"/>
    </xf>
    <xf numFmtId="0" fontId="1" fillId="0" borderId="0" xfId="0" applyFont="1"/>
    <xf numFmtId="3" fontId="0" fillId="2" borderId="0" xfId="0" applyNumberFormat="1" applyFill="1"/>
    <xf numFmtId="0" fontId="0" fillId="2" borderId="0" xfId="0" applyFill="1"/>
    <xf numFmtId="4" fontId="0" fillId="2" borderId="0" xfId="0" applyNumberFormat="1" applyFill="1"/>
    <xf numFmtId="4" fontId="0" fillId="0" borderId="0" xfId="0" applyNumberFormat="1"/>
    <xf numFmtId="3" fontId="2" fillId="2" borderId="0" xfId="0" applyNumberFormat="1" applyFont="1" applyFill="1"/>
    <xf numFmtId="0" fontId="2" fillId="2" borderId="0" xfId="0" applyFont="1" applyFill="1"/>
    <xf numFmtId="4" fontId="2" fillId="2" borderId="0" xfId="0" applyNumberFormat="1" applyFont="1" applyFill="1"/>
    <xf numFmtId="0" fontId="0" fillId="0" borderId="1" xfId="0" applyBorder="1" applyAlignment="1">
      <alignment horizontal="center" wrapText="1"/>
    </xf>
    <xf numFmtId="0" fontId="0" fillId="0" borderId="2" xfId="0" applyBorder="1" applyAlignment="1">
      <alignment horizontal="center" wrapText="1"/>
    </xf>
    <xf numFmtId="0" fontId="0" fillId="0" borderId="3" xfId="0" applyBorder="1"/>
    <xf numFmtId="0" fontId="0" fillId="0" borderId="4" xfId="0" applyBorder="1"/>
    <xf numFmtId="4" fontId="0" fillId="0" borderId="4" xfId="0" applyNumberFormat="1" applyBorder="1"/>
    <xf numFmtId="0" fontId="0" fillId="0" borderId="5" xfId="0" applyBorder="1"/>
    <xf numFmtId="4" fontId="0" fillId="0" borderId="6" xfId="0" applyNumberFormat="1" applyBorder="1"/>
    <xf numFmtId="0" fontId="0" fillId="0" borderId="0" xfId="0" applyFill="1" applyBorder="1" applyAlignment="1">
      <alignment horizontal="center" wrapText="1"/>
    </xf>
    <xf numFmtId="0" fontId="1" fillId="0" borderId="0" xfId="0" applyFont="1" applyBorder="1" applyAlignment="1">
      <alignment horizontal="center"/>
    </xf>
    <xf numFmtId="0" fontId="0" fillId="0" borderId="0" xfId="0" applyBorder="1" applyAlignment="1">
      <alignment horizontal="center" wrapText="1"/>
    </xf>
    <xf numFmtId="0" fontId="0" fillId="0" borderId="0" xfId="0" applyBorder="1"/>
    <xf numFmtId="4" fontId="0" fillId="0" borderId="0" xfId="0" applyNumberFormat="1" applyBorder="1"/>
    <xf numFmtId="0" fontId="0" fillId="0" borderId="7" xfId="0" applyBorder="1"/>
    <xf numFmtId="0" fontId="0" fillId="0" borderId="9" xfId="0" applyBorder="1"/>
    <xf numFmtId="0" fontId="0" fillId="0" borderId="8" xfId="0" applyBorder="1"/>
    <xf numFmtId="43" fontId="0" fillId="0" borderId="0" xfId="1" applyFont="1"/>
    <xf numFmtId="164" fontId="0" fillId="0" borderId="0" xfId="1" applyNumberFormat="1" applyFont="1"/>
    <xf numFmtId="0" fontId="0" fillId="0" borderId="0" xfId="0" applyAlignment="1">
      <alignment wrapText="1"/>
    </xf>
    <xf numFmtId="0" fontId="0" fillId="0" borderId="0" xfId="0" applyAlignment="1">
      <alignment horizontal="center"/>
    </xf>
    <xf numFmtId="165" fontId="0" fillId="0" borderId="0" xfId="0" applyNumberFormat="1"/>
    <xf numFmtId="166" fontId="0" fillId="0" borderId="0" xfId="1" applyNumberFormat="1" applyFont="1"/>
    <xf numFmtId="0" fontId="0" fillId="0" borderId="0" xfId="0" applyBorder="1" applyAlignment="1"/>
    <xf numFmtId="0" fontId="0" fillId="0" borderId="0" xfId="0" applyBorder="1" applyAlignment="1">
      <alignment horizontal="center"/>
    </xf>
    <xf numFmtId="167" fontId="0" fillId="0" borderId="0" xfId="1" applyNumberFormat="1" applyFont="1"/>
    <xf numFmtId="0" fontId="4" fillId="0" borderId="0" xfId="0" applyFont="1"/>
    <xf numFmtId="4" fontId="0" fillId="0" borderId="0" xfId="0" applyNumberFormat="1" applyBorder="1" applyAlignment="1">
      <alignment horizontal="right" wrapText="1"/>
    </xf>
    <xf numFmtId="0" fontId="0" fillId="0" borderId="0" xfId="0" applyFill="1" applyBorder="1"/>
    <xf numFmtId="0" fontId="0" fillId="0" borderId="1" xfId="0" applyBorder="1"/>
    <xf numFmtId="0" fontId="0" fillId="0" borderId="10" xfId="0" applyBorder="1"/>
    <xf numFmtId="0" fontId="0" fillId="0" borderId="2" xfId="0" applyBorder="1"/>
    <xf numFmtId="0" fontId="0" fillId="0" borderId="11" xfId="0" applyBorder="1"/>
    <xf numFmtId="0" fontId="0" fillId="0" borderId="6" xfId="0" applyBorder="1"/>
    <xf numFmtId="0" fontId="5" fillId="0" borderId="0" xfId="0" applyFont="1"/>
    <xf numFmtId="43" fontId="5" fillId="0" borderId="0" xfId="1" applyFont="1"/>
    <xf numFmtId="43" fontId="0" fillId="0" borderId="0" xfId="1" applyNumberFormat="1" applyFont="1"/>
    <xf numFmtId="4" fontId="0" fillId="0" borderId="0" xfId="0" applyNumberFormat="1" applyFill="1" applyBorder="1"/>
    <xf numFmtId="0" fontId="0" fillId="0" borderId="7" xfId="0" applyBorder="1" applyAlignment="1">
      <alignment horizontal="center"/>
    </xf>
    <xf numFmtId="0" fontId="0" fillId="0" borderId="9" xfId="0" applyBorder="1" applyAlignment="1">
      <alignment horizontal="center"/>
    </xf>
    <xf numFmtId="0" fontId="0" fillId="0" borderId="8" xfId="0" applyBorder="1" applyAlignment="1">
      <alignment horizontal="center"/>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0" fillId="0" borderId="14" xfId="0" applyBorder="1" applyAlignment="1">
      <alignment horizontal="center" wrapText="1"/>
    </xf>
    <xf numFmtId="0" fontId="0" fillId="0" borderId="15" xfId="0" applyBorder="1" applyAlignment="1">
      <alignment horizontal="center" wrapText="1"/>
    </xf>
    <xf numFmtId="0" fontId="0" fillId="0" borderId="14" xfId="0" applyBorder="1"/>
    <xf numFmtId="0" fontId="0" fillId="0" borderId="15" xfId="0" applyBorder="1"/>
    <xf numFmtId="4" fontId="0" fillId="0" borderId="14" xfId="0" applyNumberFormat="1" applyBorder="1"/>
    <xf numFmtId="4" fontId="0" fillId="0" borderId="16" xfId="0" applyNumberFormat="1" applyBorder="1"/>
  </cellXfs>
  <cellStyles count="2">
    <cellStyle name="Comma" xfId="1" builtinId="3"/>
    <cellStyle name="Normal" xfId="0" builtinId="0"/>
  </cellStyles>
  <dxfs count="0"/>
  <tableStyles count="0" defaultTableStyle="TableStyleMedium9" defaultPivotStyle="PivotStyleLight16"/>
  <colors>
    <mruColors>
      <color rgb="FF0000CC"/>
      <color rgb="FFFFFFCC"/>
    </mruColors>
  </colors>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chartsheet" Target="chartsheets/sheet6.xml"/><Relationship Id="rId17"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worksheet" Target="worksheets/sheet8.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chartsheet" Target="chartsheets/sheet5.xml"/><Relationship Id="rId5" Type="http://schemas.openxmlformats.org/officeDocument/2006/relationships/worksheet" Target="worksheets/sheet4.xml"/><Relationship Id="rId15" Type="http://schemas.openxmlformats.org/officeDocument/2006/relationships/worksheet" Target="worksheets/sheet7.xml"/><Relationship Id="rId10" Type="http://schemas.openxmlformats.org/officeDocument/2006/relationships/chartsheet" Target="chartsheets/sheet4.xml"/><Relationship Id="rId19" Type="http://schemas.openxmlformats.org/officeDocument/2006/relationships/sharedStrings" Target="sharedStrings.xml"/><Relationship Id="rId4" Type="http://schemas.openxmlformats.org/officeDocument/2006/relationships/worksheet" Target="worksheets/sheet3.xml"/><Relationship Id="rId9" Type="http://schemas.openxmlformats.org/officeDocument/2006/relationships/chartsheet" Target="chartsheets/sheet3.xml"/><Relationship Id="rId14" Type="http://schemas.openxmlformats.org/officeDocument/2006/relationships/chartsheet" Target="chartsheets/sheet8.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strRef>
          <c:f>'Base with Demand'!$W$2:$AB$2</c:f>
          <c:strCache>
            <c:ptCount val="1"/>
            <c:pt idx="0">
              <c:v>Base Demand  5,379.00  Elasticity -0.2 Price 125.00</c:v>
            </c:pt>
          </c:strCache>
        </c:strRef>
      </c:tx>
      <c:layout/>
      <c:overlay val="1"/>
      <c:txPr>
        <a:bodyPr/>
        <a:lstStyle/>
        <a:p>
          <a:pPr>
            <a:defRPr sz="1800"/>
          </a:pPr>
          <a:endParaRPr lang="en-US"/>
        </a:p>
      </c:txPr>
    </c:title>
    <c:plotArea>
      <c:layout>
        <c:manualLayout>
          <c:layoutTarget val="inner"/>
          <c:xMode val="edge"/>
          <c:yMode val="edge"/>
          <c:x val="8.6071741032370933E-2"/>
          <c:y val="0.11168253738069137"/>
          <c:w val="0.83227537182852163"/>
          <c:h val="0.78951324404009449"/>
        </c:manualLayout>
      </c:layout>
      <c:scatterChart>
        <c:scatterStyle val="lineMarker"/>
        <c:ser>
          <c:idx val="0"/>
          <c:order val="0"/>
          <c:tx>
            <c:strRef>
              <c:f>'Base with Demand'!$Q$57</c:f>
              <c:strCache>
                <c:ptCount val="1"/>
                <c:pt idx="0">
                  <c:v>Cost</c:v>
                </c:pt>
              </c:strCache>
            </c:strRef>
          </c:tx>
          <c:marker>
            <c:symbol val="none"/>
          </c:marker>
          <c:xVal>
            <c:numRef>
              <c:f>'Base with Demand'!$P$58:$P$130</c:f>
              <c:numCache>
                <c:formatCode>_(* #,##0.00_);_(* \(#,##0.00\);_(* "-"??_);_(@_)</c:formatCode>
                <c:ptCount val="73"/>
                <c:pt idx="0">
                  <c:v>700</c:v>
                </c:pt>
                <c:pt idx="1">
                  <c:v>700</c:v>
                </c:pt>
                <c:pt idx="2">
                  <c:v>900</c:v>
                </c:pt>
                <c:pt idx="3">
                  <c:v>900</c:v>
                </c:pt>
                <c:pt idx="4">
                  <c:v>2000</c:v>
                </c:pt>
                <c:pt idx="5">
                  <c:v>2000</c:v>
                </c:pt>
                <c:pt idx="6">
                  <c:v>3200</c:v>
                </c:pt>
                <c:pt idx="7">
                  <c:v>3200</c:v>
                </c:pt>
                <c:pt idx="8">
                  <c:v>3600</c:v>
                </c:pt>
                <c:pt idx="9">
                  <c:v>3600</c:v>
                </c:pt>
                <c:pt idx="10">
                  <c:v>5100</c:v>
                </c:pt>
                <c:pt idx="11">
                  <c:v>5100</c:v>
                </c:pt>
                <c:pt idx="12">
                  <c:v>5100</c:v>
                </c:pt>
                <c:pt idx="13">
                  <c:v>5100</c:v>
                </c:pt>
                <c:pt idx="14">
                  <c:v>5100</c:v>
                </c:pt>
                <c:pt idx="15">
                  <c:v>5100</c:v>
                </c:pt>
                <c:pt idx="16">
                  <c:v>5100</c:v>
                </c:pt>
                <c:pt idx="17">
                  <c:v>5100</c:v>
                </c:pt>
                <c:pt idx="18">
                  <c:v>5100</c:v>
                </c:pt>
                <c:pt idx="19">
                  <c:v>5100</c:v>
                </c:pt>
                <c:pt idx="20">
                  <c:v>5100</c:v>
                </c:pt>
                <c:pt idx="21">
                  <c:v>5100</c:v>
                </c:pt>
                <c:pt idx="22">
                  <c:v>5100</c:v>
                </c:pt>
                <c:pt idx="23">
                  <c:v>5100</c:v>
                </c:pt>
                <c:pt idx="24">
                  <c:v>5100</c:v>
                </c:pt>
                <c:pt idx="25">
                  <c:v>5100</c:v>
                </c:pt>
                <c:pt idx="26">
                  <c:v>5100</c:v>
                </c:pt>
                <c:pt idx="27">
                  <c:v>5100</c:v>
                </c:pt>
                <c:pt idx="28">
                  <c:v>5100</c:v>
                </c:pt>
                <c:pt idx="29">
                  <c:v>5100</c:v>
                </c:pt>
                <c:pt idx="30">
                  <c:v>5100</c:v>
                </c:pt>
                <c:pt idx="31">
                  <c:v>5100</c:v>
                </c:pt>
                <c:pt idx="32">
                  <c:v>5100</c:v>
                </c:pt>
                <c:pt idx="33">
                  <c:v>5100</c:v>
                </c:pt>
                <c:pt idx="34">
                  <c:v>5100</c:v>
                </c:pt>
                <c:pt idx="35">
                  <c:v>5100</c:v>
                </c:pt>
                <c:pt idx="36">
                  <c:v>5100</c:v>
                </c:pt>
                <c:pt idx="37">
                  <c:v>5100</c:v>
                </c:pt>
                <c:pt idx="38">
                  <c:v>5100</c:v>
                </c:pt>
                <c:pt idx="39">
                  <c:v>5100</c:v>
                </c:pt>
                <c:pt idx="40">
                  <c:v>5100</c:v>
                </c:pt>
                <c:pt idx="41">
                  <c:v>5100</c:v>
                </c:pt>
                <c:pt idx="42">
                  <c:v>5100</c:v>
                </c:pt>
                <c:pt idx="43">
                  <c:v>5100</c:v>
                </c:pt>
                <c:pt idx="44">
                  <c:v>5100</c:v>
                </c:pt>
                <c:pt idx="45">
                  <c:v>5100</c:v>
                </c:pt>
                <c:pt idx="46">
                  <c:v>5100</c:v>
                </c:pt>
                <c:pt idx="47">
                  <c:v>5100</c:v>
                </c:pt>
                <c:pt idx="48">
                  <c:v>5100</c:v>
                </c:pt>
                <c:pt idx="49">
                  <c:v>5100</c:v>
                </c:pt>
                <c:pt idx="50">
                  <c:v>5100</c:v>
                </c:pt>
                <c:pt idx="51">
                  <c:v>5100</c:v>
                </c:pt>
                <c:pt idx="52">
                  <c:v>5100</c:v>
                </c:pt>
                <c:pt idx="53">
                  <c:v>5100</c:v>
                </c:pt>
                <c:pt idx="54">
                  <c:v>5100</c:v>
                </c:pt>
                <c:pt idx="55">
                  <c:v>5100</c:v>
                </c:pt>
                <c:pt idx="56">
                  <c:v>5100</c:v>
                </c:pt>
                <c:pt idx="57">
                  <c:v>5100</c:v>
                </c:pt>
                <c:pt idx="58">
                  <c:v>5100</c:v>
                </c:pt>
                <c:pt idx="59">
                  <c:v>5100</c:v>
                </c:pt>
                <c:pt idx="60">
                  <c:v>5100</c:v>
                </c:pt>
                <c:pt idx="61">
                  <c:v>5100</c:v>
                </c:pt>
                <c:pt idx="62">
                  <c:v>5100</c:v>
                </c:pt>
                <c:pt idx="63">
                  <c:v>5100</c:v>
                </c:pt>
                <c:pt idx="64">
                  <c:v>5100</c:v>
                </c:pt>
                <c:pt idx="65">
                  <c:v>5100</c:v>
                </c:pt>
                <c:pt idx="66">
                  <c:v>5100</c:v>
                </c:pt>
                <c:pt idx="67">
                  <c:v>5100</c:v>
                </c:pt>
                <c:pt idx="68">
                  <c:v>5100</c:v>
                </c:pt>
                <c:pt idx="69">
                  <c:v>5100</c:v>
                </c:pt>
                <c:pt idx="70">
                  <c:v>5100</c:v>
                </c:pt>
                <c:pt idx="71">
                  <c:v>5100</c:v>
                </c:pt>
                <c:pt idx="72">
                  <c:v>5100</c:v>
                </c:pt>
              </c:numCache>
            </c:numRef>
          </c:xVal>
          <c:yVal>
            <c:numRef>
              <c:f>'Base with Demand'!$Q$58:$Q$130</c:f>
              <c:numCache>
                <c:formatCode>#,##0.00</c:formatCode>
                <c:ptCount val="73"/>
                <c:pt idx="0">
                  <c:v>24</c:v>
                </c:pt>
                <c:pt idx="1">
                  <c:v>28</c:v>
                </c:pt>
                <c:pt idx="2">
                  <c:v>28</c:v>
                </c:pt>
                <c:pt idx="3">
                  <c:v>43</c:v>
                </c:pt>
                <c:pt idx="4">
                  <c:v>43</c:v>
                </c:pt>
                <c:pt idx="5">
                  <c:v>50</c:v>
                </c:pt>
                <c:pt idx="6">
                  <c:v>50</c:v>
                </c:pt>
                <c:pt idx="7">
                  <c:v>75</c:v>
                </c:pt>
                <c:pt idx="8">
                  <c:v>75</c:v>
                </c:pt>
                <c:pt idx="9">
                  <c:v>90</c:v>
                </c:pt>
                <c:pt idx="10">
                  <c:v>90</c:v>
                </c:pt>
                <c:pt idx="11">
                  <c:v>95</c:v>
                </c:pt>
                <c:pt idx="12">
                  <c:v>95</c:v>
                </c:pt>
                <c:pt idx="13">
                  <c:v>100</c:v>
                </c:pt>
                <c:pt idx="14">
                  <c:v>100</c:v>
                </c:pt>
                <c:pt idx="15">
                  <c:v>105</c:v>
                </c:pt>
                <c:pt idx="16">
                  <c:v>105</c:v>
                </c:pt>
                <c:pt idx="17">
                  <c:v>110</c:v>
                </c:pt>
                <c:pt idx="18">
                  <c:v>110</c:v>
                </c:pt>
                <c:pt idx="19">
                  <c:v>115</c:v>
                </c:pt>
                <c:pt idx="20">
                  <c:v>115</c:v>
                </c:pt>
                <c:pt idx="21">
                  <c:v>120</c:v>
                </c:pt>
                <c:pt idx="22">
                  <c:v>120</c:v>
                </c:pt>
                <c:pt idx="23">
                  <c:v>125</c:v>
                </c:pt>
                <c:pt idx="24">
                  <c:v>125</c:v>
                </c:pt>
                <c:pt idx="25">
                  <c:v>130</c:v>
                </c:pt>
                <c:pt idx="26">
                  <c:v>130</c:v>
                </c:pt>
                <c:pt idx="27">
                  <c:v>135</c:v>
                </c:pt>
                <c:pt idx="28">
                  <c:v>135</c:v>
                </c:pt>
                <c:pt idx="29">
                  <c:v>140</c:v>
                </c:pt>
                <c:pt idx="30">
                  <c:v>140</c:v>
                </c:pt>
                <c:pt idx="31">
                  <c:v>145</c:v>
                </c:pt>
                <c:pt idx="32">
                  <c:v>145</c:v>
                </c:pt>
                <c:pt idx="33">
                  <c:v>150</c:v>
                </c:pt>
                <c:pt idx="34">
                  <c:v>150</c:v>
                </c:pt>
                <c:pt idx="35">
                  <c:v>155</c:v>
                </c:pt>
                <c:pt idx="36">
                  <c:v>155</c:v>
                </c:pt>
                <c:pt idx="37">
                  <c:v>160</c:v>
                </c:pt>
                <c:pt idx="38">
                  <c:v>160</c:v>
                </c:pt>
                <c:pt idx="39">
                  <c:v>165</c:v>
                </c:pt>
                <c:pt idx="40">
                  <c:v>165</c:v>
                </c:pt>
                <c:pt idx="41">
                  <c:v>170</c:v>
                </c:pt>
                <c:pt idx="42">
                  <c:v>170</c:v>
                </c:pt>
                <c:pt idx="43">
                  <c:v>175</c:v>
                </c:pt>
                <c:pt idx="44">
                  <c:v>175</c:v>
                </c:pt>
                <c:pt idx="45">
                  <c:v>180</c:v>
                </c:pt>
                <c:pt idx="46">
                  <c:v>180</c:v>
                </c:pt>
                <c:pt idx="47">
                  <c:v>185</c:v>
                </c:pt>
                <c:pt idx="48">
                  <c:v>185</c:v>
                </c:pt>
                <c:pt idx="49">
                  <c:v>190</c:v>
                </c:pt>
                <c:pt idx="50">
                  <c:v>190</c:v>
                </c:pt>
                <c:pt idx="51">
                  <c:v>195</c:v>
                </c:pt>
                <c:pt idx="52">
                  <c:v>195</c:v>
                </c:pt>
                <c:pt idx="53">
                  <c:v>200</c:v>
                </c:pt>
                <c:pt idx="54">
                  <c:v>200</c:v>
                </c:pt>
                <c:pt idx="55">
                  <c:v>205</c:v>
                </c:pt>
                <c:pt idx="56">
                  <c:v>205</c:v>
                </c:pt>
                <c:pt idx="57">
                  <c:v>210</c:v>
                </c:pt>
                <c:pt idx="58">
                  <c:v>210</c:v>
                </c:pt>
                <c:pt idx="59">
                  <c:v>215</c:v>
                </c:pt>
                <c:pt idx="60">
                  <c:v>215</c:v>
                </c:pt>
                <c:pt idx="61">
                  <c:v>220</c:v>
                </c:pt>
                <c:pt idx="62">
                  <c:v>220</c:v>
                </c:pt>
                <c:pt idx="63">
                  <c:v>225</c:v>
                </c:pt>
                <c:pt idx="64">
                  <c:v>225</c:v>
                </c:pt>
                <c:pt idx="65">
                  <c:v>230</c:v>
                </c:pt>
                <c:pt idx="66">
                  <c:v>230</c:v>
                </c:pt>
                <c:pt idx="67">
                  <c:v>235</c:v>
                </c:pt>
                <c:pt idx="68">
                  <c:v>235</c:v>
                </c:pt>
                <c:pt idx="69">
                  <c:v>240</c:v>
                </c:pt>
                <c:pt idx="70">
                  <c:v>240</c:v>
                </c:pt>
                <c:pt idx="71">
                  <c:v>245</c:v>
                </c:pt>
                <c:pt idx="72">
                  <c:v>245</c:v>
                </c:pt>
              </c:numCache>
            </c:numRef>
          </c:yVal>
        </c:ser>
        <c:ser>
          <c:idx val="1"/>
          <c:order val="1"/>
          <c:tx>
            <c:v>Demand</c:v>
          </c:tx>
          <c:marker>
            <c:symbol val="none"/>
          </c:marker>
          <c:xVal>
            <c:numRef>
              <c:f>'Base with Demand'!$R$58:$R$130</c:f>
              <c:numCache>
                <c:formatCode>_(* #,##0.00_);_(* \(#,##0.00\);_(* "-"??_);_(@_)</c:formatCode>
                <c:ptCount val="73"/>
                <c:pt idx="0">
                  <c:v>5379</c:v>
                </c:pt>
                <c:pt idx="1">
                  <c:v>5379</c:v>
                </c:pt>
                <c:pt idx="2">
                  <c:v>5379</c:v>
                </c:pt>
                <c:pt idx="3">
                  <c:v>5379</c:v>
                </c:pt>
                <c:pt idx="4">
                  <c:v>5379</c:v>
                </c:pt>
                <c:pt idx="5">
                  <c:v>5379</c:v>
                </c:pt>
                <c:pt idx="6">
                  <c:v>5379</c:v>
                </c:pt>
                <c:pt idx="7">
                  <c:v>5379</c:v>
                </c:pt>
                <c:pt idx="8">
                  <c:v>5379</c:v>
                </c:pt>
                <c:pt idx="9">
                  <c:v>5379</c:v>
                </c:pt>
                <c:pt idx="10">
                  <c:v>5379</c:v>
                </c:pt>
                <c:pt idx="11">
                  <c:v>5379</c:v>
                </c:pt>
                <c:pt idx="12">
                  <c:v>5321.1478376465238</c:v>
                </c:pt>
                <c:pt idx="13">
                  <c:v>5321.1478376465238</c:v>
                </c:pt>
                <c:pt idx="14">
                  <c:v>5266.839041139694</c:v>
                </c:pt>
                <c:pt idx="15">
                  <c:v>5266.839041139694</c:v>
                </c:pt>
                <c:pt idx="16">
                  <c:v>5215.6949913281196</c:v>
                </c:pt>
                <c:pt idx="17">
                  <c:v>5215.6949913281196</c:v>
                </c:pt>
                <c:pt idx="18">
                  <c:v>5167.3931972753371</c:v>
                </c:pt>
                <c:pt idx="19">
                  <c:v>5167.3931972753371</c:v>
                </c:pt>
                <c:pt idx="20">
                  <c:v>5121.6568575072824</c:v>
                </c:pt>
                <c:pt idx="21">
                  <c:v>5121.6568575072824</c:v>
                </c:pt>
                <c:pt idx="22">
                  <c:v>5078.2467232552781</c:v>
                </c:pt>
                <c:pt idx="23">
                  <c:v>5078.2467232552781</c:v>
                </c:pt>
                <c:pt idx="24">
                  <c:v>5036.9546829857081</c:v>
                </c:pt>
                <c:pt idx="25">
                  <c:v>5036.9546829857081</c:v>
                </c:pt>
                <c:pt idx="26">
                  <c:v>4997.5986509921122</c:v>
                </c:pt>
                <c:pt idx="27">
                  <c:v>4997.5986509921122</c:v>
                </c:pt>
                <c:pt idx="28">
                  <c:v>4960.0184558602141</c:v>
                </c:pt>
                <c:pt idx="29">
                  <c:v>4960.0184558602141</c:v>
                </c:pt>
                <c:pt idx="30">
                  <c:v>4924.0725040362504</c:v>
                </c:pt>
                <c:pt idx="31">
                  <c:v>4924.0725040362504</c:v>
                </c:pt>
                <c:pt idx="32">
                  <c:v>4889.6350503579333</c:v>
                </c:pt>
                <c:pt idx="33">
                  <c:v>4889.6350503579333</c:v>
                </c:pt>
                <c:pt idx="34">
                  <c:v>4856.5939483357488</c:v>
                </c:pt>
                <c:pt idx="35">
                  <c:v>4856.5939483357488</c:v>
                </c:pt>
                <c:pt idx="36">
                  <c:v>4824.8487829245323</c:v>
                </c:pt>
                <c:pt idx="37">
                  <c:v>4824.8487829245323</c:v>
                </c:pt>
                <c:pt idx="38">
                  <c:v>4794.3093106995657</c:v>
                </c:pt>
                <c:pt idx="39">
                  <c:v>4794.3093106995657</c:v>
                </c:pt>
                <c:pt idx="40">
                  <c:v>4764.8941489444487</c:v>
                </c:pt>
                <c:pt idx="41">
                  <c:v>4764.8941489444487</c:v>
                </c:pt>
                <c:pt idx="42">
                  <c:v>4736.5296676989856</c:v>
                </c:pt>
                <c:pt idx="43">
                  <c:v>4736.5296676989856</c:v>
                </c:pt>
                <c:pt idx="44">
                  <c:v>4709.1490483824546</c:v>
                </c:pt>
                <c:pt idx="45">
                  <c:v>4709.1490483824546</c:v>
                </c:pt>
                <c:pt idx="46">
                  <c:v>4682.6914799698516</c:v>
                </c:pt>
                <c:pt idx="47">
                  <c:v>4682.6914799698516</c:v>
                </c:pt>
                <c:pt idx="48">
                  <c:v>4657.1014694106379</c:v>
                </c:pt>
                <c:pt idx="49">
                  <c:v>4657.1014694106379</c:v>
                </c:pt>
                <c:pt idx="50">
                  <c:v>4632.3282474451335</c:v>
                </c:pt>
                <c:pt idx="51">
                  <c:v>4632.3282474451335</c:v>
                </c:pt>
                <c:pt idx="52">
                  <c:v>4608.3252544902352</c:v>
                </c:pt>
                <c:pt idx="53">
                  <c:v>4608.3252544902352</c:v>
                </c:pt>
                <c:pt idx="54">
                  <c:v>4585.049694054178</c:v>
                </c:pt>
                <c:pt idx="55">
                  <c:v>4585.049694054178</c:v>
                </c:pt>
                <c:pt idx="56">
                  <c:v>4562.4621433647599</c:v>
                </c:pt>
                <c:pt idx="57">
                  <c:v>4562.4621433647599</c:v>
                </c:pt>
                <c:pt idx="58">
                  <c:v>4540.5262126814669</c:v>
                </c:pt>
                <c:pt idx="59">
                  <c:v>4540.5262126814669</c:v>
                </c:pt>
                <c:pt idx="60">
                  <c:v>4519.2082462040125</c:v>
                </c:pt>
                <c:pt idx="61">
                  <c:v>4519.2082462040125</c:v>
                </c:pt>
                <c:pt idx="62">
                  <c:v>4498.4770586606037</c:v>
                </c:pt>
                <c:pt idx="63">
                  <c:v>4498.4770586606037</c:v>
                </c:pt>
                <c:pt idx="64">
                  <c:v>4478.3037026146749</c:v>
                </c:pt>
                <c:pt idx="65">
                  <c:v>4478.3037026146749</c:v>
                </c:pt>
                <c:pt idx="66">
                  <c:v>4458.6612623124201</c:v>
                </c:pt>
                <c:pt idx="67">
                  <c:v>4458.6612623124201</c:v>
                </c:pt>
                <c:pt idx="68">
                  <c:v>4439.5246705391128</c:v>
                </c:pt>
                <c:pt idx="69">
                  <c:v>4439.5246705391128</c:v>
                </c:pt>
                <c:pt idx="70">
                  <c:v>4420.8705454865776</c:v>
                </c:pt>
                <c:pt idx="71">
                  <c:v>4420.8705454865776</c:v>
                </c:pt>
                <c:pt idx="72">
                  <c:v>4402.6770450784097</c:v>
                </c:pt>
              </c:numCache>
            </c:numRef>
          </c:xVal>
          <c:yVal>
            <c:numRef>
              <c:f>'Base with Demand'!$S$58:$S$130</c:f>
              <c:numCache>
                <c:formatCode>General</c:formatCode>
                <c:ptCount val="73"/>
                <c:pt idx="0">
                  <c:v>24</c:v>
                </c:pt>
                <c:pt idx="1">
                  <c:v>28</c:v>
                </c:pt>
                <c:pt idx="2">
                  <c:v>28</c:v>
                </c:pt>
                <c:pt idx="3">
                  <c:v>43</c:v>
                </c:pt>
                <c:pt idx="4">
                  <c:v>43</c:v>
                </c:pt>
                <c:pt idx="5">
                  <c:v>50</c:v>
                </c:pt>
                <c:pt idx="6">
                  <c:v>50</c:v>
                </c:pt>
                <c:pt idx="7">
                  <c:v>75</c:v>
                </c:pt>
                <c:pt idx="8">
                  <c:v>75</c:v>
                </c:pt>
                <c:pt idx="9">
                  <c:v>90</c:v>
                </c:pt>
                <c:pt idx="10">
                  <c:v>90</c:v>
                </c:pt>
                <c:pt idx="11">
                  <c:v>95</c:v>
                </c:pt>
                <c:pt idx="12">
                  <c:v>95</c:v>
                </c:pt>
                <c:pt idx="13">
                  <c:v>100</c:v>
                </c:pt>
                <c:pt idx="14">
                  <c:v>100</c:v>
                </c:pt>
                <c:pt idx="15">
                  <c:v>105</c:v>
                </c:pt>
                <c:pt idx="16">
                  <c:v>105</c:v>
                </c:pt>
                <c:pt idx="17">
                  <c:v>110</c:v>
                </c:pt>
                <c:pt idx="18">
                  <c:v>110</c:v>
                </c:pt>
                <c:pt idx="19">
                  <c:v>115</c:v>
                </c:pt>
                <c:pt idx="20">
                  <c:v>115</c:v>
                </c:pt>
                <c:pt idx="21">
                  <c:v>120</c:v>
                </c:pt>
                <c:pt idx="22">
                  <c:v>120</c:v>
                </c:pt>
                <c:pt idx="23">
                  <c:v>125</c:v>
                </c:pt>
                <c:pt idx="24">
                  <c:v>125</c:v>
                </c:pt>
                <c:pt idx="25">
                  <c:v>130</c:v>
                </c:pt>
                <c:pt idx="26">
                  <c:v>130</c:v>
                </c:pt>
                <c:pt idx="27">
                  <c:v>135</c:v>
                </c:pt>
                <c:pt idx="28">
                  <c:v>135</c:v>
                </c:pt>
                <c:pt idx="29">
                  <c:v>140</c:v>
                </c:pt>
                <c:pt idx="30">
                  <c:v>140</c:v>
                </c:pt>
                <c:pt idx="31">
                  <c:v>145</c:v>
                </c:pt>
                <c:pt idx="32">
                  <c:v>145</c:v>
                </c:pt>
                <c:pt idx="33">
                  <c:v>150</c:v>
                </c:pt>
                <c:pt idx="34">
                  <c:v>150</c:v>
                </c:pt>
                <c:pt idx="35">
                  <c:v>155</c:v>
                </c:pt>
                <c:pt idx="36">
                  <c:v>155</c:v>
                </c:pt>
                <c:pt idx="37">
                  <c:v>160</c:v>
                </c:pt>
                <c:pt idx="38">
                  <c:v>160</c:v>
                </c:pt>
                <c:pt idx="39">
                  <c:v>165</c:v>
                </c:pt>
                <c:pt idx="40">
                  <c:v>165</c:v>
                </c:pt>
                <c:pt idx="41">
                  <c:v>170</c:v>
                </c:pt>
                <c:pt idx="42">
                  <c:v>170</c:v>
                </c:pt>
                <c:pt idx="43">
                  <c:v>175</c:v>
                </c:pt>
                <c:pt idx="44">
                  <c:v>175</c:v>
                </c:pt>
                <c:pt idx="45">
                  <c:v>180</c:v>
                </c:pt>
                <c:pt idx="46">
                  <c:v>180</c:v>
                </c:pt>
                <c:pt idx="47">
                  <c:v>185</c:v>
                </c:pt>
                <c:pt idx="48">
                  <c:v>185</c:v>
                </c:pt>
                <c:pt idx="49">
                  <c:v>190</c:v>
                </c:pt>
                <c:pt idx="50">
                  <c:v>190</c:v>
                </c:pt>
                <c:pt idx="51">
                  <c:v>195</c:v>
                </c:pt>
                <c:pt idx="52">
                  <c:v>195</c:v>
                </c:pt>
                <c:pt idx="53">
                  <c:v>200</c:v>
                </c:pt>
                <c:pt idx="54">
                  <c:v>200</c:v>
                </c:pt>
                <c:pt idx="55">
                  <c:v>205</c:v>
                </c:pt>
                <c:pt idx="56">
                  <c:v>205</c:v>
                </c:pt>
                <c:pt idx="57">
                  <c:v>210</c:v>
                </c:pt>
                <c:pt idx="58">
                  <c:v>210</c:v>
                </c:pt>
                <c:pt idx="59">
                  <c:v>215</c:v>
                </c:pt>
                <c:pt idx="60">
                  <c:v>215</c:v>
                </c:pt>
                <c:pt idx="61">
                  <c:v>220</c:v>
                </c:pt>
                <c:pt idx="62">
                  <c:v>220</c:v>
                </c:pt>
                <c:pt idx="63">
                  <c:v>225</c:v>
                </c:pt>
                <c:pt idx="64">
                  <c:v>225</c:v>
                </c:pt>
                <c:pt idx="65">
                  <c:v>230</c:v>
                </c:pt>
                <c:pt idx="66">
                  <c:v>230</c:v>
                </c:pt>
                <c:pt idx="67">
                  <c:v>235</c:v>
                </c:pt>
                <c:pt idx="68">
                  <c:v>235</c:v>
                </c:pt>
                <c:pt idx="69">
                  <c:v>240</c:v>
                </c:pt>
                <c:pt idx="70">
                  <c:v>240</c:v>
                </c:pt>
                <c:pt idx="71">
                  <c:v>245</c:v>
                </c:pt>
                <c:pt idx="72">
                  <c:v>245</c:v>
                </c:pt>
              </c:numCache>
            </c:numRef>
          </c:yVal>
        </c:ser>
        <c:axId val="175182592"/>
        <c:axId val="175184512"/>
      </c:scatterChart>
      <c:valAx>
        <c:axId val="175182592"/>
        <c:scaling>
          <c:orientation val="minMax"/>
        </c:scaling>
        <c:axPos val="b"/>
        <c:numFmt formatCode="_(* #,##0.00_);_(* \(#,##0.00\);_(* &quot;-&quot;??_);_(@_)" sourceLinked="1"/>
        <c:tickLblPos val="nextTo"/>
        <c:txPr>
          <a:bodyPr/>
          <a:lstStyle/>
          <a:p>
            <a:pPr>
              <a:defRPr sz="1200"/>
            </a:pPr>
            <a:endParaRPr lang="en-US"/>
          </a:p>
        </c:txPr>
        <c:crossAx val="175184512"/>
        <c:crosses val="autoZero"/>
        <c:crossBetween val="midCat"/>
      </c:valAx>
      <c:valAx>
        <c:axId val="175184512"/>
        <c:scaling>
          <c:orientation val="minMax"/>
        </c:scaling>
        <c:axPos val="l"/>
        <c:majorGridlines/>
        <c:numFmt formatCode="#,##0.00" sourceLinked="1"/>
        <c:tickLblPos val="nextTo"/>
        <c:txPr>
          <a:bodyPr/>
          <a:lstStyle/>
          <a:p>
            <a:pPr>
              <a:defRPr sz="1400"/>
            </a:pPr>
            <a:endParaRPr lang="en-US"/>
          </a:p>
        </c:txPr>
        <c:crossAx val="175182592"/>
        <c:crosses val="autoZero"/>
        <c:crossBetween val="midCat"/>
      </c:valAx>
    </c:plotArea>
    <c:legend>
      <c:legendPos val="r"/>
      <c:layout>
        <c:manualLayout>
          <c:xMode val="edge"/>
          <c:yMode val="edge"/>
          <c:x val="0.12940266841644801"/>
          <c:y val="0.20794947506561692"/>
          <c:w val="0.17237453183520599"/>
          <c:h val="0.17931127707748992"/>
        </c:manualLayout>
      </c:layout>
      <c:txPr>
        <a:bodyPr/>
        <a:lstStyle/>
        <a:p>
          <a:pPr>
            <a:defRPr sz="1600"/>
          </a:pPr>
          <a:endParaRPr lang="en-US"/>
        </a:p>
      </c:txPr>
    </c:legend>
    <c:plotVisOnly val="1"/>
  </c:chart>
</c:chartSpace>
</file>

<file path=xl/charts/chart2.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100"/>
            </a:pPr>
            <a:r>
              <a:rPr lang="en-US" sz="1100"/>
              <a:t>Demand Curve</a:t>
            </a:r>
          </a:p>
        </c:rich>
      </c:tx>
      <c:layout/>
    </c:title>
    <c:plotArea>
      <c:layout>
        <c:manualLayout>
          <c:layoutTarget val="inner"/>
          <c:xMode val="edge"/>
          <c:yMode val="edge"/>
          <c:x val="0.23105941741067221"/>
          <c:y val="0.18314516283147111"/>
          <c:w val="0.69434734753392868"/>
          <c:h val="0.60832931936685364"/>
        </c:manualLayout>
      </c:layout>
      <c:scatterChart>
        <c:scatterStyle val="smoothMarker"/>
        <c:ser>
          <c:idx val="0"/>
          <c:order val="0"/>
          <c:tx>
            <c:strRef>
              <c:f>'Demand Curve'!$H$3</c:f>
              <c:strCache>
                <c:ptCount val="1"/>
                <c:pt idx="0">
                  <c:v>Price</c:v>
                </c:pt>
              </c:strCache>
            </c:strRef>
          </c:tx>
          <c:marker>
            <c:symbol val="none"/>
          </c:marker>
          <c:xVal>
            <c:numRef>
              <c:f>'Demand Curve'!$V$4:$V$40</c:f>
              <c:numCache>
                <c:formatCode>_(* #,##0.00_);_(* \(#,##0.00\);_(* "-"??_);_(@_)</c:formatCode>
                <c:ptCount val="37"/>
                <c:pt idx="0">
                  <c:v>3000</c:v>
                </c:pt>
                <c:pt idx="1">
                  <c:v>3000</c:v>
                </c:pt>
                <c:pt idx="2">
                  <c:v>3000</c:v>
                </c:pt>
                <c:pt idx="3">
                  <c:v>3000</c:v>
                </c:pt>
                <c:pt idx="4">
                  <c:v>3000</c:v>
                </c:pt>
                <c:pt idx="5">
                  <c:v>3000</c:v>
                </c:pt>
                <c:pt idx="6">
                  <c:v>3000</c:v>
                </c:pt>
                <c:pt idx="7">
                  <c:v>3000</c:v>
                </c:pt>
                <c:pt idx="8">
                  <c:v>3000</c:v>
                </c:pt>
                <c:pt idx="9">
                  <c:v>3000</c:v>
                </c:pt>
                <c:pt idx="10">
                  <c:v>3000</c:v>
                </c:pt>
                <c:pt idx="11">
                  <c:v>3000</c:v>
                </c:pt>
                <c:pt idx="12">
                  <c:v>3000</c:v>
                </c:pt>
                <c:pt idx="13">
                  <c:v>2940.5742232753114</c:v>
                </c:pt>
                <c:pt idx="14">
                  <c:v>2885.9345141488061</c:v>
                </c:pt>
                <c:pt idx="15">
                  <c:v>2835.4385574939565</c:v>
                </c:pt>
                <c:pt idx="16">
                  <c:v>2788.5609210899784</c:v>
                </c:pt>
                <c:pt idx="17">
                  <c:v>2744.8667852633148</c:v>
                </c:pt>
                <c:pt idx="18">
                  <c:v>2703.992589622555</c:v>
                </c:pt>
                <c:pt idx="19">
                  <c:v>2665.6315341428176</c:v>
                </c:pt>
                <c:pt idx="20">
                  <c:v>2629.522552491745</c:v>
                </c:pt>
                <c:pt idx="21">
                  <c:v>2595.441811789678</c:v>
                </c:pt>
                <c:pt idx="22">
                  <c:v>2563.1960791758229</c:v>
                </c:pt>
                <c:pt idx="23">
                  <c:v>2532.617487188214</c:v>
                </c:pt>
                <c:pt idx="24">
                  <c:v>2503.5593607179612</c:v>
                </c:pt>
                <c:pt idx="25">
                  <c:v>2475.8928590435321</c:v>
                </c:pt>
                <c:pt idx="26">
                  <c:v>2449.5042504182047</c:v>
                </c:pt>
                <c:pt idx="27">
                  <c:v>2424.2926824238275</c:v>
                </c:pt>
                <c:pt idx="28">
                  <c:v>2400.1683444434393</c:v>
                </c:pt>
                <c:pt idx="29">
                  <c:v>2377.0509429088934</c:v>
                </c:pt>
                <c:pt idx="30">
                  <c:v>2354.8684280050848</c:v>
                </c:pt>
                <c:pt idx="31">
                  <c:v>2333.5559240220919</c:v>
                </c:pt>
                <c:pt idx="32">
                  <c:v>2313.0548257710429</c:v>
                </c:pt>
                <c:pt idx="33">
                  <c:v>2293.3120312884871</c:v>
                </c:pt>
                <c:pt idx="34">
                  <c:v>2274.2792870692356</c:v>
                </c:pt>
                <c:pt idx="35">
                  <c:v>2255.9126267383276</c:v>
                </c:pt>
                <c:pt idx="36">
                  <c:v>2238.171887726869</c:v>
                </c:pt>
              </c:numCache>
            </c:numRef>
          </c:xVal>
          <c:yVal>
            <c:numRef>
              <c:f>'Demand Curve'!$H$4:$H$40</c:f>
              <c:numCache>
                <c:formatCode>_(* #,##0.00_);_(* \(#,##0.00\);_(* "-"??_);_(@_)</c:formatCode>
                <c:ptCount val="37"/>
                <c:pt idx="0">
                  <c:v>10</c:v>
                </c:pt>
                <c:pt idx="1">
                  <c:v>14</c:v>
                </c:pt>
                <c:pt idx="2">
                  <c:v>18</c:v>
                </c:pt>
                <c:pt idx="3">
                  <c:v>22</c:v>
                </c:pt>
                <c:pt idx="4">
                  <c:v>26</c:v>
                </c:pt>
                <c:pt idx="5">
                  <c:v>30</c:v>
                </c:pt>
                <c:pt idx="6">
                  <c:v>34</c:v>
                </c:pt>
                <c:pt idx="7">
                  <c:v>38</c:v>
                </c:pt>
                <c:pt idx="8">
                  <c:v>42</c:v>
                </c:pt>
                <c:pt idx="9">
                  <c:v>46</c:v>
                </c:pt>
                <c:pt idx="10">
                  <c:v>50</c:v>
                </c:pt>
                <c:pt idx="11">
                  <c:v>54</c:v>
                </c:pt>
                <c:pt idx="12">
                  <c:v>58</c:v>
                </c:pt>
                <c:pt idx="13">
                  <c:v>62</c:v>
                </c:pt>
                <c:pt idx="14">
                  <c:v>66</c:v>
                </c:pt>
                <c:pt idx="15">
                  <c:v>70</c:v>
                </c:pt>
                <c:pt idx="16">
                  <c:v>74</c:v>
                </c:pt>
                <c:pt idx="17">
                  <c:v>78</c:v>
                </c:pt>
                <c:pt idx="18">
                  <c:v>82</c:v>
                </c:pt>
                <c:pt idx="19">
                  <c:v>86</c:v>
                </c:pt>
                <c:pt idx="20">
                  <c:v>90</c:v>
                </c:pt>
                <c:pt idx="21">
                  <c:v>94</c:v>
                </c:pt>
                <c:pt idx="22">
                  <c:v>98</c:v>
                </c:pt>
                <c:pt idx="23">
                  <c:v>102</c:v>
                </c:pt>
                <c:pt idx="24">
                  <c:v>106</c:v>
                </c:pt>
                <c:pt idx="25">
                  <c:v>110</c:v>
                </c:pt>
                <c:pt idx="26">
                  <c:v>114</c:v>
                </c:pt>
                <c:pt idx="27">
                  <c:v>118</c:v>
                </c:pt>
                <c:pt idx="28">
                  <c:v>122</c:v>
                </c:pt>
                <c:pt idx="29">
                  <c:v>126</c:v>
                </c:pt>
                <c:pt idx="30">
                  <c:v>130</c:v>
                </c:pt>
                <c:pt idx="31">
                  <c:v>134</c:v>
                </c:pt>
                <c:pt idx="32">
                  <c:v>138</c:v>
                </c:pt>
                <c:pt idx="33">
                  <c:v>142</c:v>
                </c:pt>
                <c:pt idx="34">
                  <c:v>146</c:v>
                </c:pt>
                <c:pt idx="35">
                  <c:v>150</c:v>
                </c:pt>
                <c:pt idx="36">
                  <c:v>154</c:v>
                </c:pt>
              </c:numCache>
            </c:numRef>
          </c:yVal>
          <c:smooth val="1"/>
        </c:ser>
        <c:axId val="149164032"/>
        <c:axId val="149174912"/>
      </c:scatterChart>
      <c:valAx>
        <c:axId val="149164032"/>
        <c:scaling>
          <c:orientation val="minMax"/>
          <c:min val="0"/>
        </c:scaling>
        <c:axPos val="b"/>
        <c:title>
          <c:tx>
            <c:rich>
              <a:bodyPr/>
              <a:lstStyle/>
              <a:p>
                <a:pPr>
                  <a:defRPr/>
                </a:pPr>
                <a:r>
                  <a:rPr lang="en-US"/>
                  <a:t>Quantity</a:t>
                </a:r>
              </a:p>
            </c:rich>
          </c:tx>
          <c:layout/>
        </c:title>
        <c:numFmt formatCode="_(* #,##0_);_(* \(#,##0\);_(* &quot;-&quot;_);_(@_)" sourceLinked="0"/>
        <c:tickLblPos val="nextTo"/>
        <c:txPr>
          <a:bodyPr/>
          <a:lstStyle/>
          <a:p>
            <a:pPr>
              <a:defRPr sz="800"/>
            </a:pPr>
            <a:endParaRPr lang="en-US"/>
          </a:p>
        </c:txPr>
        <c:crossAx val="149174912"/>
        <c:crosses val="autoZero"/>
        <c:crossBetween val="midCat"/>
      </c:valAx>
      <c:valAx>
        <c:axId val="149174912"/>
        <c:scaling>
          <c:orientation val="minMax"/>
        </c:scaling>
        <c:axPos val="l"/>
        <c:majorGridlines/>
        <c:title>
          <c:tx>
            <c:rich>
              <a:bodyPr rot="0" vert="wordArtVert"/>
              <a:lstStyle/>
              <a:p>
                <a:pPr>
                  <a:defRPr/>
                </a:pPr>
                <a:r>
                  <a:rPr lang="en-US"/>
                  <a:t>Price</a:t>
                </a:r>
              </a:p>
            </c:rich>
          </c:tx>
          <c:layout/>
        </c:title>
        <c:numFmt formatCode="_(* #,##0.00_);_(* \(#,##0.00\);_(* &quot;-&quot;??_);_(@_)" sourceLinked="1"/>
        <c:tickLblPos val="nextTo"/>
        <c:txPr>
          <a:bodyPr/>
          <a:lstStyle/>
          <a:p>
            <a:pPr>
              <a:defRPr sz="800"/>
            </a:pPr>
            <a:endParaRPr lang="en-US"/>
          </a:p>
        </c:txPr>
        <c:crossAx val="149164032"/>
        <c:crosses val="autoZero"/>
        <c:crossBetween val="midCat"/>
      </c:valAx>
    </c:plotArea>
    <c:plotVisOnly val="1"/>
  </c:chart>
  <c:printSettings>
    <c:headerFooter/>
    <c:pageMargins b="0.75000000000000111" l="0.70000000000000062" r="0.70000000000000062" t="0.750000000000001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Supply Curve</a:t>
            </a:r>
          </a:p>
        </c:rich>
      </c:tx>
      <c:layout/>
    </c:title>
    <c:plotArea>
      <c:layout/>
      <c:scatterChart>
        <c:scatterStyle val="lineMarker"/>
        <c:ser>
          <c:idx val="0"/>
          <c:order val="0"/>
          <c:tx>
            <c:strRef>
              <c:f>'Supply Data'!$L$27</c:f>
              <c:strCache>
                <c:ptCount val="1"/>
                <c:pt idx="0">
                  <c:v>Price</c:v>
                </c:pt>
              </c:strCache>
            </c:strRef>
          </c:tx>
          <c:marker>
            <c:symbol val="none"/>
          </c:marker>
          <c:xVal>
            <c:numRef>
              <c:f>'Supply Data'!$K$28:$K$39</c:f>
              <c:numCache>
                <c:formatCode>General</c:formatCode>
                <c:ptCount val="12"/>
                <c:pt idx="0">
                  <c:v>0</c:v>
                </c:pt>
                <c:pt idx="1">
                  <c:v>700</c:v>
                </c:pt>
                <c:pt idx="2">
                  <c:v>700</c:v>
                </c:pt>
                <c:pt idx="3">
                  <c:v>900</c:v>
                </c:pt>
                <c:pt idx="4">
                  <c:v>900</c:v>
                </c:pt>
                <c:pt idx="5">
                  <c:v>2000</c:v>
                </c:pt>
                <c:pt idx="6">
                  <c:v>2000</c:v>
                </c:pt>
                <c:pt idx="7">
                  <c:v>3200</c:v>
                </c:pt>
                <c:pt idx="8">
                  <c:v>3200</c:v>
                </c:pt>
                <c:pt idx="9">
                  <c:v>3600</c:v>
                </c:pt>
                <c:pt idx="10">
                  <c:v>3600</c:v>
                </c:pt>
                <c:pt idx="11">
                  <c:v>4100</c:v>
                </c:pt>
              </c:numCache>
            </c:numRef>
          </c:xVal>
          <c:yVal>
            <c:numRef>
              <c:f>'Supply Data'!$L$28:$L$39</c:f>
              <c:numCache>
                <c:formatCode>General</c:formatCode>
                <c:ptCount val="12"/>
                <c:pt idx="0">
                  <c:v>24</c:v>
                </c:pt>
                <c:pt idx="1">
                  <c:v>24</c:v>
                </c:pt>
                <c:pt idx="2">
                  <c:v>28</c:v>
                </c:pt>
                <c:pt idx="3">
                  <c:v>28</c:v>
                </c:pt>
                <c:pt idx="4">
                  <c:v>43</c:v>
                </c:pt>
                <c:pt idx="5">
                  <c:v>43</c:v>
                </c:pt>
                <c:pt idx="6">
                  <c:v>50</c:v>
                </c:pt>
                <c:pt idx="7">
                  <c:v>50</c:v>
                </c:pt>
                <c:pt idx="8">
                  <c:v>75</c:v>
                </c:pt>
                <c:pt idx="9">
                  <c:v>75</c:v>
                </c:pt>
                <c:pt idx="10">
                  <c:v>90</c:v>
                </c:pt>
              </c:numCache>
            </c:numRef>
          </c:yVal>
        </c:ser>
        <c:axId val="149391616"/>
        <c:axId val="149483520"/>
      </c:scatterChart>
      <c:valAx>
        <c:axId val="149391616"/>
        <c:scaling>
          <c:orientation val="minMax"/>
        </c:scaling>
        <c:axPos val="b"/>
        <c:numFmt formatCode="General" sourceLinked="1"/>
        <c:tickLblPos val="nextTo"/>
        <c:crossAx val="149483520"/>
        <c:crosses val="autoZero"/>
        <c:crossBetween val="midCat"/>
      </c:valAx>
      <c:valAx>
        <c:axId val="149483520"/>
        <c:scaling>
          <c:orientation val="minMax"/>
        </c:scaling>
        <c:axPos val="l"/>
        <c:majorGridlines/>
        <c:numFmt formatCode="General" sourceLinked="1"/>
        <c:tickLblPos val="nextTo"/>
        <c:crossAx val="149391616"/>
        <c:crosses val="autoZero"/>
        <c:crossBetween val="midCat"/>
      </c:valAx>
    </c:plotArea>
    <c:plotVisOnly val="1"/>
  </c:chart>
</c:chartSpace>
</file>

<file path=xl/charts/chart4.xml><?xml version="1.0" encoding="utf-8"?>
<c:chartSpace xmlns:c="http://schemas.openxmlformats.org/drawingml/2006/chart" xmlns:a="http://schemas.openxmlformats.org/drawingml/2006/main" xmlns:r="http://schemas.openxmlformats.org/officeDocument/2006/relationships">
  <c:lang val="en-US"/>
  <c:chart>
    <c:title>
      <c:tx>
        <c:strRef>
          <c:f>'Supply Data'!$C$2:$G$2</c:f>
          <c:strCache>
            <c:ptCount val="1"/>
            <c:pt idx="0">
              <c:v>Demand 2,800</c:v>
            </c:pt>
          </c:strCache>
        </c:strRef>
      </c:tx>
      <c:layout/>
    </c:title>
    <c:plotArea>
      <c:layout/>
      <c:scatterChart>
        <c:scatterStyle val="lineMarker"/>
        <c:ser>
          <c:idx val="0"/>
          <c:order val="0"/>
          <c:tx>
            <c:strRef>
              <c:f>'Supply Data'!$L$27</c:f>
              <c:strCache>
                <c:ptCount val="1"/>
                <c:pt idx="0">
                  <c:v>Price</c:v>
                </c:pt>
              </c:strCache>
            </c:strRef>
          </c:tx>
          <c:marker>
            <c:symbol val="none"/>
          </c:marker>
          <c:xVal>
            <c:numRef>
              <c:f>'Supply Data'!$K$28:$K$39</c:f>
              <c:numCache>
                <c:formatCode>General</c:formatCode>
                <c:ptCount val="12"/>
                <c:pt idx="0">
                  <c:v>0</c:v>
                </c:pt>
                <c:pt idx="1">
                  <c:v>700</c:v>
                </c:pt>
                <c:pt idx="2">
                  <c:v>700</c:v>
                </c:pt>
                <c:pt idx="3">
                  <c:v>900</c:v>
                </c:pt>
                <c:pt idx="4">
                  <c:v>900</c:v>
                </c:pt>
                <c:pt idx="5">
                  <c:v>2000</c:v>
                </c:pt>
                <c:pt idx="6">
                  <c:v>2000</c:v>
                </c:pt>
                <c:pt idx="7">
                  <c:v>3200</c:v>
                </c:pt>
                <c:pt idx="8">
                  <c:v>3200</c:v>
                </c:pt>
                <c:pt idx="9">
                  <c:v>3600</c:v>
                </c:pt>
                <c:pt idx="10">
                  <c:v>3600</c:v>
                </c:pt>
                <c:pt idx="11">
                  <c:v>4100</c:v>
                </c:pt>
              </c:numCache>
            </c:numRef>
          </c:xVal>
          <c:yVal>
            <c:numRef>
              <c:f>'Supply Data'!$L$28:$L$39</c:f>
              <c:numCache>
                <c:formatCode>General</c:formatCode>
                <c:ptCount val="12"/>
                <c:pt idx="0">
                  <c:v>24</c:v>
                </c:pt>
                <c:pt idx="1">
                  <c:v>24</c:v>
                </c:pt>
                <c:pt idx="2">
                  <c:v>28</c:v>
                </c:pt>
                <c:pt idx="3">
                  <c:v>28</c:v>
                </c:pt>
                <c:pt idx="4">
                  <c:v>43</c:v>
                </c:pt>
                <c:pt idx="5">
                  <c:v>43</c:v>
                </c:pt>
                <c:pt idx="6">
                  <c:v>50</c:v>
                </c:pt>
                <c:pt idx="7">
                  <c:v>50</c:v>
                </c:pt>
                <c:pt idx="8">
                  <c:v>75</c:v>
                </c:pt>
                <c:pt idx="9">
                  <c:v>75</c:v>
                </c:pt>
                <c:pt idx="10">
                  <c:v>90</c:v>
                </c:pt>
              </c:numCache>
            </c:numRef>
          </c:yVal>
        </c:ser>
        <c:ser>
          <c:idx val="1"/>
          <c:order val="1"/>
          <c:tx>
            <c:v>Demand</c:v>
          </c:tx>
          <c:marker>
            <c:symbol val="none"/>
          </c:marker>
          <c:xVal>
            <c:numRef>
              <c:f>'Supply Data'!$M$28:$M$39</c:f>
              <c:numCache>
                <c:formatCode>#,##0</c:formatCode>
                <c:ptCount val="12"/>
                <c:pt idx="0">
                  <c:v>2800</c:v>
                </c:pt>
                <c:pt idx="1">
                  <c:v>2800</c:v>
                </c:pt>
                <c:pt idx="2">
                  <c:v>2800</c:v>
                </c:pt>
                <c:pt idx="3">
                  <c:v>2800</c:v>
                </c:pt>
                <c:pt idx="4">
                  <c:v>2800</c:v>
                </c:pt>
                <c:pt idx="5">
                  <c:v>2800</c:v>
                </c:pt>
                <c:pt idx="6">
                  <c:v>2800</c:v>
                </c:pt>
                <c:pt idx="7">
                  <c:v>2800</c:v>
                </c:pt>
                <c:pt idx="8">
                  <c:v>2800</c:v>
                </c:pt>
                <c:pt idx="9">
                  <c:v>2800</c:v>
                </c:pt>
                <c:pt idx="10">
                  <c:v>2800</c:v>
                </c:pt>
                <c:pt idx="11">
                  <c:v>2800</c:v>
                </c:pt>
              </c:numCache>
            </c:numRef>
          </c:xVal>
          <c:yVal>
            <c:numRef>
              <c:f>'Supply Data'!$L$28:$L$39</c:f>
              <c:numCache>
                <c:formatCode>General</c:formatCode>
                <c:ptCount val="12"/>
                <c:pt idx="0">
                  <c:v>24</c:v>
                </c:pt>
                <c:pt idx="1">
                  <c:v>24</c:v>
                </c:pt>
                <c:pt idx="2">
                  <c:v>28</c:v>
                </c:pt>
                <c:pt idx="3">
                  <c:v>28</c:v>
                </c:pt>
                <c:pt idx="4">
                  <c:v>43</c:v>
                </c:pt>
                <c:pt idx="5">
                  <c:v>43</c:v>
                </c:pt>
                <c:pt idx="6">
                  <c:v>50</c:v>
                </c:pt>
                <c:pt idx="7">
                  <c:v>50</c:v>
                </c:pt>
                <c:pt idx="8">
                  <c:v>75</c:v>
                </c:pt>
                <c:pt idx="9">
                  <c:v>75</c:v>
                </c:pt>
                <c:pt idx="10">
                  <c:v>90</c:v>
                </c:pt>
              </c:numCache>
            </c:numRef>
          </c:yVal>
        </c:ser>
        <c:axId val="166119296"/>
        <c:axId val="166120832"/>
      </c:scatterChart>
      <c:valAx>
        <c:axId val="166119296"/>
        <c:scaling>
          <c:orientation val="minMax"/>
        </c:scaling>
        <c:axPos val="b"/>
        <c:numFmt formatCode="General" sourceLinked="1"/>
        <c:tickLblPos val="nextTo"/>
        <c:crossAx val="166120832"/>
        <c:crosses val="autoZero"/>
        <c:crossBetween val="midCat"/>
      </c:valAx>
      <c:valAx>
        <c:axId val="166120832"/>
        <c:scaling>
          <c:orientation val="minMax"/>
        </c:scaling>
        <c:axPos val="l"/>
        <c:majorGridlines/>
        <c:numFmt formatCode="General" sourceLinked="1"/>
        <c:tickLblPos val="nextTo"/>
        <c:crossAx val="166119296"/>
        <c:crosses val="autoZero"/>
        <c:crossBetween val="midCat"/>
      </c:valAx>
    </c:plotArea>
    <c:legend>
      <c:legendPos val="r"/>
      <c:layout/>
    </c:legend>
    <c:plotVisOnly val="1"/>
  </c:chart>
</c:chartSpace>
</file>

<file path=xl/charts/chart5.xml><?xml version="1.0" encoding="utf-8"?>
<c:chartSpace xmlns:c="http://schemas.openxmlformats.org/drawingml/2006/chart" xmlns:a="http://schemas.openxmlformats.org/drawingml/2006/main" xmlns:r="http://schemas.openxmlformats.org/officeDocument/2006/relationships">
  <c:lang val="en-US"/>
  <c:chart>
    <c:title>
      <c:tx>
        <c:strRef>
          <c:f>'Supply and Demand'!$P$10:$X$10</c:f>
          <c:strCache>
            <c:ptCount val="1"/>
            <c:pt idx="0">
              <c:v>Base Demand 5,679 Elasticity -0.4 Price 135</c:v>
            </c:pt>
          </c:strCache>
        </c:strRef>
      </c:tx>
      <c:layout/>
    </c:title>
    <c:plotArea>
      <c:layout/>
      <c:scatterChart>
        <c:scatterStyle val="smoothMarker"/>
        <c:ser>
          <c:idx val="0"/>
          <c:order val="0"/>
          <c:tx>
            <c:v>Demand</c:v>
          </c:tx>
          <c:marker>
            <c:symbol val="none"/>
          </c:marker>
          <c:xVal>
            <c:numRef>
              <c:f>'Supply and Demand'!$AA$19:$AA$55</c:f>
              <c:numCache>
                <c:formatCode>#,##0.00</c:formatCode>
                <c:ptCount val="37"/>
                <c:pt idx="0">
                  <c:v>5679</c:v>
                </c:pt>
                <c:pt idx="1">
                  <c:v>5679</c:v>
                </c:pt>
                <c:pt idx="2">
                  <c:v>5630.4831120724584</c:v>
                </c:pt>
                <c:pt idx="3">
                  <c:v>5613.5245875966621</c:v>
                </c:pt>
                <c:pt idx="4">
                  <c:v>5390.4683857933505</c:v>
                </c:pt>
                <c:pt idx="5">
                  <c:v>5293.0790336768032</c:v>
                </c:pt>
                <c:pt idx="6">
                  <c:v>5264.5380522505484</c:v>
                </c:pt>
                <c:pt idx="7">
                  <c:v>5237.6036390307363</c:v>
                </c:pt>
                <c:pt idx="8">
                  <c:v>5212.1115236846435</c:v>
                </c:pt>
                <c:pt idx="9">
                  <c:v>5187.9210833362094</c:v>
                </c:pt>
                <c:pt idx="10">
                  <c:v>5164.9110394523923</c:v>
                </c:pt>
                <c:pt idx="11">
                  <c:v>5142.976087482004</c:v>
                </c:pt>
                <c:pt idx="12">
                  <c:v>5122.0242272478454</c:v>
                </c:pt>
                <c:pt idx="13">
                  <c:v>5101.9746266327838</c:v>
                </c:pt>
                <c:pt idx="14">
                  <c:v>5082.755895927412</c:v>
                </c:pt>
                <c:pt idx="15">
                  <c:v>5064.3046818401781</c:v>
                </c:pt>
                <c:pt idx="16">
                  <c:v>5046.564512820567</c:v>
                </c:pt>
                <c:pt idx="17">
                  <c:v>4978.5918829223228</c:v>
                </c:pt>
                <c:pt idx="18">
                  <c:v>4913.719386143458</c:v>
                </c:pt>
                <c:pt idx="19">
                  <c:v>4821.002762816056</c:v>
                </c:pt>
                <c:pt idx="20">
                  <c:v>4732.8092752008815</c:v>
                </c:pt>
                <c:pt idx="21">
                  <c:v>4648.7909517432754</c:v>
                </c:pt>
                <c:pt idx="22">
                  <c:v>4568.6358227584233</c:v>
                </c:pt>
                <c:pt idx="23">
                  <c:v>4492.0632937714236</c:v>
                </c:pt>
                <c:pt idx="24">
                  <c:v>4418.8202230384004</c:v>
                </c:pt>
                <c:pt idx="25">
                  <c:v>4348.677580272466</c:v>
                </c:pt>
                <c:pt idx="26">
                  <c:v>4281.4275876915481</c:v>
                </c:pt>
                <c:pt idx="27">
                  <c:v>4216.8812633910702</c:v>
                </c:pt>
                <c:pt idx="28">
                  <c:v>4154.8663019487121</c:v>
                </c:pt>
                <c:pt idx="29">
                  <c:v>4095.2252390056856</c:v>
                </c:pt>
                <c:pt idx="30">
                  <c:v>4037.8138560271709</c:v>
                </c:pt>
                <c:pt idx="31">
                  <c:v>3982.4997890453469</c:v>
                </c:pt>
                <c:pt idx="32">
                  <c:v>3929.1613113299186</c:v>
                </c:pt>
                <c:pt idx="33">
                  <c:v>3877.6862649190689</c:v>
                </c:pt>
                <c:pt idx="34">
                  <c:v>3827.9711200150919</c:v>
                </c:pt>
                <c:pt idx="35">
                  <c:v>3779.9201445876397</c:v>
                </c:pt>
                <c:pt idx="36">
                  <c:v>3733.4446692777497</c:v>
                </c:pt>
              </c:numCache>
            </c:numRef>
          </c:xVal>
          <c:yVal>
            <c:numRef>
              <c:f>'Supply and Demand'!$AB$19:$AB$55</c:f>
              <c:numCache>
                <c:formatCode>#,##0.00</c:formatCode>
                <c:ptCount val="37"/>
                <c:pt idx="0">
                  <c:v>24</c:v>
                </c:pt>
                <c:pt idx="1">
                  <c:v>28</c:v>
                </c:pt>
                <c:pt idx="2">
                  <c:v>43</c:v>
                </c:pt>
                <c:pt idx="3">
                  <c:v>50</c:v>
                </c:pt>
                <c:pt idx="4">
                  <c:v>75</c:v>
                </c:pt>
                <c:pt idx="5">
                  <c:v>90</c:v>
                </c:pt>
                <c:pt idx="6">
                  <c:v>95</c:v>
                </c:pt>
                <c:pt idx="7">
                  <c:v>100</c:v>
                </c:pt>
                <c:pt idx="8">
                  <c:v>105</c:v>
                </c:pt>
                <c:pt idx="9">
                  <c:v>110</c:v>
                </c:pt>
                <c:pt idx="10">
                  <c:v>115</c:v>
                </c:pt>
                <c:pt idx="11">
                  <c:v>120</c:v>
                </c:pt>
                <c:pt idx="12">
                  <c:v>125</c:v>
                </c:pt>
                <c:pt idx="13">
                  <c:v>130</c:v>
                </c:pt>
                <c:pt idx="14">
                  <c:v>135</c:v>
                </c:pt>
                <c:pt idx="15">
                  <c:v>140</c:v>
                </c:pt>
                <c:pt idx="16">
                  <c:v>145</c:v>
                </c:pt>
                <c:pt idx="17">
                  <c:v>150</c:v>
                </c:pt>
                <c:pt idx="18">
                  <c:v>155</c:v>
                </c:pt>
                <c:pt idx="19">
                  <c:v>160</c:v>
                </c:pt>
                <c:pt idx="20">
                  <c:v>165</c:v>
                </c:pt>
                <c:pt idx="21">
                  <c:v>170</c:v>
                </c:pt>
                <c:pt idx="22">
                  <c:v>175</c:v>
                </c:pt>
                <c:pt idx="23">
                  <c:v>180</c:v>
                </c:pt>
                <c:pt idx="24">
                  <c:v>185</c:v>
                </c:pt>
                <c:pt idx="25">
                  <c:v>190</c:v>
                </c:pt>
                <c:pt idx="26">
                  <c:v>195</c:v>
                </c:pt>
                <c:pt idx="27">
                  <c:v>200</c:v>
                </c:pt>
                <c:pt idx="28">
                  <c:v>205</c:v>
                </c:pt>
                <c:pt idx="29">
                  <c:v>210</c:v>
                </c:pt>
                <c:pt idx="30">
                  <c:v>215</c:v>
                </c:pt>
                <c:pt idx="31">
                  <c:v>220</c:v>
                </c:pt>
                <c:pt idx="32">
                  <c:v>225</c:v>
                </c:pt>
                <c:pt idx="33">
                  <c:v>230</c:v>
                </c:pt>
                <c:pt idx="34">
                  <c:v>235</c:v>
                </c:pt>
                <c:pt idx="35">
                  <c:v>240</c:v>
                </c:pt>
                <c:pt idx="36">
                  <c:v>245</c:v>
                </c:pt>
              </c:numCache>
            </c:numRef>
          </c:yVal>
          <c:smooth val="1"/>
        </c:ser>
        <c:ser>
          <c:idx val="1"/>
          <c:order val="1"/>
          <c:tx>
            <c:v>Supply</c:v>
          </c:tx>
          <c:marker>
            <c:symbol val="none"/>
          </c:marker>
          <c:xVal>
            <c:numRef>
              <c:f>'Supply and Demand'!$Z$19:$Z$55</c:f>
              <c:numCache>
                <c:formatCode>#,##0.00</c:formatCode>
                <c:ptCount val="37"/>
                <c:pt idx="0">
                  <c:v>700</c:v>
                </c:pt>
                <c:pt idx="1">
                  <c:v>900</c:v>
                </c:pt>
                <c:pt idx="2">
                  <c:v>2000</c:v>
                </c:pt>
                <c:pt idx="3">
                  <c:v>3200</c:v>
                </c:pt>
                <c:pt idx="4">
                  <c:v>3600</c:v>
                </c:pt>
                <c:pt idx="5">
                  <c:v>5100</c:v>
                </c:pt>
                <c:pt idx="6">
                  <c:v>5100</c:v>
                </c:pt>
                <c:pt idx="7">
                  <c:v>5100</c:v>
                </c:pt>
                <c:pt idx="8">
                  <c:v>5100</c:v>
                </c:pt>
                <c:pt idx="9">
                  <c:v>5100</c:v>
                </c:pt>
                <c:pt idx="10">
                  <c:v>5100</c:v>
                </c:pt>
                <c:pt idx="11">
                  <c:v>5100</c:v>
                </c:pt>
                <c:pt idx="12">
                  <c:v>5100</c:v>
                </c:pt>
                <c:pt idx="13">
                  <c:v>5100</c:v>
                </c:pt>
                <c:pt idx="14">
                  <c:v>5100</c:v>
                </c:pt>
                <c:pt idx="15">
                  <c:v>5100</c:v>
                </c:pt>
                <c:pt idx="16">
                  <c:v>5100</c:v>
                </c:pt>
                <c:pt idx="17">
                  <c:v>5100</c:v>
                </c:pt>
                <c:pt idx="18">
                  <c:v>5100</c:v>
                </c:pt>
                <c:pt idx="19">
                  <c:v>5100</c:v>
                </c:pt>
                <c:pt idx="20">
                  <c:v>5100</c:v>
                </c:pt>
                <c:pt idx="21">
                  <c:v>5100</c:v>
                </c:pt>
                <c:pt idx="22">
                  <c:v>5100</c:v>
                </c:pt>
                <c:pt idx="23">
                  <c:v>5100</c:v>
                </c:pt>
                <c:pt idx="24">
                  <c:v>5100</c:v>
                </c:pt>
                <c:pt idx="25">
                  <c:v>5100</c:v>
                </c:pt>
                <c:pt idx="26">
                  <c:v>5100</c:v>
                </c:pt>
                <c:pt idx="27">
                  <c:v>5100</c:v>
                </c:pt>
                <c:pt idx="28">
                  <c:v>5100</c:v>
                </c:pt>
                <c:pt idx="29">
                  <c:v>5100</c:v>
                </c:pt>
                <c:pt idx="30">
                  <c:v>5100</c:v>
                </c:pt>
                <c:pt idx="31">
                  <c:v>5100</c:v>
                </c:pt>
                <c:pt idx="32">
                  <c:v>5100</c:v>
                </c:pt>
                <c:pt idx="33">
                  <c:v>5100</c:v>
                </c:pt>
                <c:pt idx="34">
                  <c:v>5100</c:v>
                </c:pt>
                <c:pt idx="35">
                  <c:v>5100</c:v>
                </c:pt>
                <c:pt idx="36">
                  <c:v>5100</c:v>
                </c:pt>
              </c:numCache>
            </c:numRef>
          </c:xVal>
          <c:yVal>
            <c:numRef>
              <c:f>'Supply and Demand'!$AB$19:$AB$55</c:f>
              <c:numCache>
                <c:formatCode>#,##0.00</c:formatCode>
                <c:ptCount val="37"/>
                <c:pt idx="0">
                  <c:v>24</c:v>
                </c:pt>
                <c:pt idx="1">
                  <c:v>28</c:v>
                </c:pt>
                <c:pt idx="2">
                  <c:v>43</c:v>
                </c:pt>
                <c:pt idx="3">
                  <c:v>50</c:v>
                </c:pt>
                <c:pt idx="4">
                  <c:v>75</c:v>
                </c:pt>
                <c:pt idx="5">
                  <c:v>90</c:v>
                </c:pt>
                <c:pt idx="6">
                  <c:v>95</c:v>
                </c:pt>
                <c:pt idx="7">
                  <c:v>100</c:v>
                </c:pt>
                <c:pt idx="8">
                  <c:v>105</c:v>
                </c:pt>
                <c:pt idx="9">
                  <c:v>110</c:v>
                </c:pt>
                <c:pt idx="10">
                  <c:v>115</c:v>
                </c:pt>
                <c:pt idx="11">
                  <c:v>120</c:v>
                </c:pt>
                <c:pt idx="12">
                  <c:v>125</c:v>
                </c:pt>
                <c:pt idx="13">
                  <c:v>130</c:v>
                </c:pt>
                <c:pt idx="14">
                  <c:v>135</c:v>
                </c:pt>
                <c:pt idx="15">
                  <c:v>140</c:v>
                </c:pt>
                <c:pt idx="16">
                  <c:v>145</c:v>
                </c:pt>
                <c:pt idx="17">
                  <c:v>150</c:v>
                </c:pt>
                <c:pt idx="18">
                  <c:v>155</c:v>
                </c:pt>
                <c:pt idx="19">
                  <c:v>160</c:v>
                </c:pt>
                <c:pt idx="20">
                  <c:v>165</c:v>
                </c:pt>
                <c:pt idx="21">
                  <c:v>170</c:v>
                </c:pt>
                <c:pt idx="22">
                  <c:v>175</c:v>
                </c:pt>
                <c:pt idx="23">
                  <c:v>180</c:v>
                </c:pt>
                <c:pt idx="24">
                  <c:v>185</c:v>
                </c:pt>
                <c:pt idx="25">
                  <c:v>190</c:v>
                </c:pt>
                <c:pt idx="26">
                  <c:v>195</c:v>
                </c:pt>
                <c:pt idx="27">
                  <c:v>200</c:v>
                </c:pt>
                <c:pt idx="28">
                  <c:v>205</c:v>
                </c:pt>
                <c:pt idx="29">
                  <c:v>210</c:v>
                </c:pt>
                <c:pt idx="30">
                  <c:v>215</c:v>
                </c:pt>
                <c:pt idx="31">
                  <c:v>220</c:v>
                </c:pt>
                <c:pt idx="32">
                  <c:v>225</c:v>
                </c:pt>
                <c:pt idx="33">
                  <c:v>230</c:v>
                </c:pt>
                <c:pt idx="34">
                  <c:v>235</c:v>
                </c:pt>
                <c:pt idx="35">
                  <c:v>240</c:v>
                </c:pt>
                <c:pt idx="36">
                  <c:v>245</c:v>
                </c:pt>
              </c:numCache>
            </c:numRef>
          </c:yVal>
          <c:smooth val="1"/>
        </c:ser>
        <c:axId val="166929920"/>
        <c:axId val="166931840"/>
      </c:scatterChart>
      <c:valAx>
        <c:axId val="166929920"/>
        <c:scaling>
          <c:orientation val="minMax"/>
        </c:scaling>
        <c:axPos val="b"/>
        <c:numFmt formatCode="#,##0.00" sourceLinked="1"/>
        <c:tickLblPos val="nextTo"/>
        <c:crossAx val="166931840"/>
        <c:crosses val="autoZero"/>
        <c:crossBetween val="midCat"/>
      </c:valAx>
      <c:valAx>
        <c:axId val="166931840"/>
        <c:scaling>
          <c:orientation val="minMax"/>
        </c:scaling>
        <c:axPos val="l"/>
        <c:majorGridlines/>
        <c:numFmt formatCode="#,##0.00" sourceLinked="1"/>
        <c:tickLblPos val="nextTo"/>
        <c:crossAx val="166929920"/>
        <c:crosses val="autoZero"/>
        <c:crossBetween val="midCat"/>
      </c:valAx>
    </c:plotArea>
    <c:legend>
      <c:legendPos val="r"/>
      <c:layout/>
    </c:legend>
    <c:plotVisOnly val="1"/>
  </c:chart>
</c:chartSpace>
</file>

<file path=xl/charts/chart6.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Demand Curve</a:t>
            </a:r>
          </a:p>
        </c:rich>
      </c:tx>
      <c:layout/>
    </c:title>
    <c:plotArea>
      <c:layout/>
      <c:scatterChart>
        <c:scatterStyle val="smoothMarker"/>
        <c:ser>
          <c:idx val="0"/>
          <c:order val="0"/>
          <c:tx>
            <c:strRef>
              <c:f>'Demand Curve'!$H$3</c:f>
              <c:strCache>
                <c:ptCount val="1"/>
                <c:pt idx="0">
                  <c:v>Price</c:v>
                </c:pt>
              </c:strCache>
            </c:strRef>
          </c:tx>
          <c:xVal>
            <c:numRef>
              <c:f>'Demand Curve'!$V$4:$V$40</c:f>
              <c:numCache>
                <c:formatCode>_(* #,##0.00_);_(* \(#,##0.00\);_(* "-"??_);_(@_)</c:formatCode>
                <c:ptCount val="37"/>
                <c:pt idx="0">
                  <c:v>3000</c:v>
                </c:pt>
                <c:pt idx="1">
                  <c:v>3000</c:v>
                </c:pt>
                <c:pt idx="2">
                  <c:v>3000</c:v>
                </c:pt>
                <c:pt idx="3">
                  <c:v>3000</c:v>
                </c:pt>
                <c:pt idx="4">
                  <c:v>3000</c:v>
                </c:pt>
                <c:pt idx="5">
                  <c:v>3000</c:v>
                </c:pt>
                <c:pt idx="6">
                  <c:v>3000</c:v>
                </c:pt>
                <c:pt idx="7">
                  <c:v>3000</c:v>
                </c:pt>
                <c:pt idx="8">
                  <c:v>3000</c:v>
                </c:pt>
                <c:pt idx="9">
                  <c:v>3000</c:v>
                </c:pt>
                <c:pt idx="10">
                  <c:v>3000</c:v>
                </c:pt>
                <c:pt idx="11">
                  <c:v>3000</c:v>
                </c:pt>
                <c:pt idx="12">
                  <c:v>3000</c:v>
                </c:pt>
                <c:pt idx="13">
                  <c:v>2940.5742232753114</c:v>
                </c:pt>
                <c:pt idx="14">
                  <c:v>2885.9345141488061</c:v>
                </c:pt>
                <c:pt idx="15">
                  <c:v>2835.4385574939565</c:v>
                </c:pt>
                <c:pt idx="16">
                  <c:v>2788.5609210899784</c:v>
                </c:pt>
                <c:pt idx="17">
                  <c:v>2744.8667852633148</c:v>
                </c:pt>
                <c:pt idx="18">
                  <c:v>2703.992589622555</c:v>
                </c:pt>
                <c:pt idx="19">
                  <c:v>2665.6315341428176</c:v>
                </c:pt>
                <c:pt idx="20">
                  <c:v>2629.522552491745</c:v>
                </c:pt>
                <c:pt idx="21">
                  <c:v>2595.441811789678</c:v>
                </c:pt>
                <c:pt idx="22">
                  <c:v>2563.1960791758229</c:v>
                </c:pt>
                <c:pt idx="23">
                  <c:v>2532.617487188214</c:v>
                </c:pt>
                <c:pt idx="24">
                  <c:v>2503.5593607179612</c:v>
                </c:pt>
                <c:pt idx="25">
                  <c:v>2475.8928590435321</c:v>
                </c:pt>
                <c:pt idx="26">
                  <c:v>2449.5042504182047</c:v>
                </c:pt>
                <c:pt idx="27">
                  <c:v>2424.2926824238275</c:v>
                </c:pt>
                <c:pt idx="28">
                  <c:v>2400.1683444434393</c:v>
                </c:pt>
                <c:pt idx="29">
                  <c:v>2377.0509429088934</c:v>
                </c:pt>
                <c:pt idx="30">
                  <c:v>2354.8684280050848</c:v>
                </c:pt>
                <c:pt idx="31">
                  <c:v>2333.5559240220919</c:v>
                </c:pt>
                <c:pt idx="32">
                  <c:v>2313.0548257710429</c:v>
                </c:pt>
                <c:pt idx="33">
                  <c:v>2293.3120312884871</c:v>
                </c:pt>
                <c:pt idx="34">
                  <c:v>2274.2792870692356</c:v>
                </c:pt>
                <c:pt idx="35">
                  <c:v>2255.9126267383276</c:v>
                </c:pt>
                <c:pt idx="36">
                  <c:v>2238.171887726869</c:v>
                </c:pt>
              </c:numCache>
            </c:numRef>
          </c:xVal>
          <c:yVal>
            <c:numRef>
              <c:f>'Demand Curve'!$H$4:$H$40</c:f>
              <c:numCache>
                <c:formatCode>_(* #,##0.00_);_(* \(#,##0.00\);_(* "-"??_);_(@_)</c:formatCode>
                <c:ptCount val="37"/>
                <c:pt idx="0">
                  <c:v>10</c:v>
                </c:pt>
                <c:pt idx="1">
                  <c:v>14</c:v>
                </c:pt>
                <c:pt idx="2">
                  <c:v>18</c:v>
                </c:pt>
                <c:pt idx="3">
                  <c:v>22</c:v>
                </c:pt>
                <c:pt idx="4">
                  <c:v>26</c:v>
                </c:pt>
                <c:pt idx="5">
                  <c:v>30</c:v>
                </c:pt>
                <c:pt idx="6">
                  <c:v>34</c:v>
                </c:pt>
                <c:pt idx="7">
                  <c:v>38</c:v>
                </c:pt>
                <c:pt idx="8">
                  <c:v>42</c:v>
                </c:pt>
                <c:pt idx="9">
                  <c:v>46</c:v>
                </c:pt>
                <c:pt idx="10">
                  <c:v>50</c:v>
                </c:pt>
                <c:pt idx="11">
                  <c:v>54</c:v>
                </c:pt>
                <c:pt idx="12">
                  <c:v>58</c:v>
                </c:pt>
                <c:pt idx="13">
                  <c:v>62</c:v>
                </c:pt>
                <c:pt idx="14">
                  <c:v>66</c:v>
                </c:pt>
                <c:pt idx="15">
                  <c:v>70</c:v>
                </c:pt>
                <c:pt idx="16">
                  <c:v>74</c:v>
                </c:pt>
                <c:pt idx="17">
                  <c:v>78</c:v>
                </c:pt>
                <c:pt idx="18">
                  <c:v>82</c:v>
                </c:pt>
                <c:pt idx="19">
                  <c:v>86</c:v>
                </c:pt>
                <c:pt idx="20">
                  <c:v>90</c:v>
                </c:pt>
                <c:pt idx="21">
                  <c:v>94</c:v>
                </c:pt>
                <c:pt idx="22">
                  <c:v>98</c:v>
                </c:pt>
                <c:pt idx="23">
                  <c:v>102</c:v>
                </c:pt>
                <c:pt idx="24">
                  <c:v>106</c:v>
                </c:pt>
                <c:pt idx="25">
                  <c:v>110</c:v>
                </c:pt>
                <c:pt idx="26">
                  <c:v>114</c:v>
                </c:pt>
                <c:pt idx="27">
                  <c:v>118</c:v>
                </c:pt>
                <c:pt idx="28">
                  <c:v>122</c:v>
                </c:pt>
                <c:pt idx="29">
                  <c:v>126</c:v>
                </c:pt>
                <c:pt idx="30">
                  <c:v>130</c:v>
                </c:pt>
                <c:pt idx="31">
                  <c:v>134</c:v>
                </c:pt>
                <c:pt idx="32">
                  <c:v>138</c:v>
                </c:pt>
                <c:pt idx="33">
                  <c:v>142</c:v>
                </c:pt>
                <c:pt idx="34">
                  <c:v>146</c:v>
                </c:pt>
                <c:pt idx="35">
                  <c:v>150</c:v>
                </c:pt>
                <c:pt idx="36">
                  <c:v>154</c:v>
                </c:pt>
              </c:numCache>
            </c:numRef>
          </c:yVal>
          <c:smooth val="1"/>
        </c:ser>
        <c:axId val="170002688"/>
        <c:axId val="170373504"/>
      </c:scatterChart>
      <c:valAx>
        <c:axId val="170002688"/>
        <c:scaling>
          <c:orientation val="minMax"/>
        </c:scaling>
        <c:axPos val="b"/>
        <c:numFmt formatCode="_(* #,##0.00_);_(* \(#,##0.00\);_(* &quot;-&quot;??_);_(@_)" sourceLinked="1"/>
        <c:tickLblPos val="nextTo"/>
        <c:crossAx val="170373504"/>
        <c:crosses val="autoZero"/>
        <c:crossBetween val="midCat"/>
      </c:valAx>
      <c:valAx>
        <c:axId val="170373504"/>
        <c:scaling>
          <c:orientation val="minMax"/>
        </c:scaling>
        <c:axPos val="l"/>
        <c:majorGridlines/>
        <c:numFmt formatCode="_(* #,##0.00_);_(* \(#,##0.00\);_(* &quot;-&quot;??_);_(@_)" sourceLinked="1"/>
        <c:tickLblPos val="nextTo"/>
        <c:crossAx val="170002688"/>
        <c:crosses val="autoZero"/>
        <c:crossBetween val="midCat"/>
      </c:valAx>
    </c:plotArea>
    <c:plotVisOnly val="1"/>
  </c:chart>
</c:chartSpace>
</file>

<file path=xl/charts/chart7.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Demand Curve with Varying Elasticity</a:t>
            </a:r>
          </a:p>
        </c:rich>
      </c:tx>
      <c:layout/>
    </c:title>
    <c:plotArea>
      <c:layout/>
      <c:scatterChart>
        <c:scatterStyle val="smoothMarker"/>
        <c:ser>
          <c:idx val="0"/>
          <c:order val="0"/>
          <c:tx>
            <c:v>Demand</c:v>
          </c:tx>
          <c:marker>
            <c:symbol val="none"/>
          </c:marker>
          <c:xVal>
            <c:numRef>
              <c:f>'Supply and Demand'!$AA$19:$AA$55</c:f>
              <c:numCache>
                <c:formatCode>#,##0.00</c:formatCode>
                <c:ptCount val="37"/>
                <c:pt idx="0">
                  <c:v>5679</c:v>
                </c:pt>
                <c:pt idx="1">
                  <c:v>5679</c:v>
                </c:pt>
                <c:pt idx="2">
                  <c:v>5630.4831120724584</c:v>
                </c:pt>
                <c:pt idx="3">
                  <c:v>5613.5245875966621</c:v>
                </c:pt>
                <c:pt idx="4">
                  <c:v>5390.4683857933505</c:v>
                </c:pt>
                <c:pt idx="5">
                  <c:v>5293.0790336768032</c:v>
                </c:pt>
                <c:pt idx="6">
                  <c:v>5264.5380522505484</c:v>
                </c:pt>
                <c:pt idx="7">
                  <c:v>5237.6036390307363</c:v>
                </c:pt>
                <c:pt idx="8">
                  <c:v>5212.1115236846435</c:v>
                </c:pt>
                <c:pt idx="9">
                  <c:v>5187.9210833362094</c:v>
                </c:pt>
                <c:pt idx="10">
                  <c:v>5164.9110394523923</c:v>
                </c:pt>
                <c:pt idx="11">
                  <c:v>5142.976087482004</c:v>
                </c:pt>
                <c:pt idx="12">
                  <c:v>5122.0242272478454</c:v>
                </c:pt>
                <c:pt idx="13">
                  <c:v>5101.9746266327838</c:v>
                </c:pt>
                <c:pt idx="14">
                  <c:v>5082.755895927412</c:v>
                </c:pt>
                <c:pt idx="15">
                  <c:v>5064.3046818401781</c:v>
                </c:pt>
                <c:pt idx="16">
                  <c:v>5046.564512820567</c:v>
                </c:pt>
                <c:pt idx="17">
                  <c:v>4978.5918829223228</c:v>
                </c:pt>
                <c:pt idx="18">
                  <c:v>4913.719386143458</c:v>
                </c:pt>
                <c:pt idx="19">
                  <c:v>4821.002762816056</c:v>
                </c:pt>
                <c:pt idx="20">
                  <c:v>4732.8092752008815</c:v>
                </c:pt>
                <c:pt idx="21">
                  <c:v>4648.7909517432754</c:v>
                </c:pt>
                <c:pt idx="22">
                  <c:v>4568.6358227584233</c:v>
                </c:pt>
                <c:pt idx="23">
                  <c:v>4492.0632937714236</c:v>
                </c:pt>
                <c:pt idx="24">
                  <c:v>4418.8202230384004</c:v>
                </c:pt>
                <c:pt idx="25">
                  <c:v>4348.677580272466</c:v>
                </c:pt>
                <c:pt idx="26">
                  <c:v>4281.4275876915481</c:v>
                </c:pt>
                <c:pt idx="27">
                  <c:v>4216.8812633910702</c:v>
                </c:pt>
                <c:pt idx="28">
                  <c:v>4154.8663019487121</c:v>
                </c:pt>
                <c:pt idx="29">
                  <c:v>4095.2252390056856</c:v>
                </c:pt>
                <c:pt idx="30">
                  <c:v>4037.8138560271709</c:v>
                </c:pt>
                <c:pt idx="31">
                  <c:v>3982.4997890453469</c:v>
                </c:pt>
                <c:pt idx="32">
                  <c:v>3929.1613113299186</c:v>
                </c:pt>
                <c:pt idx="33">
                  <c:v>3877.6862649190689</c:v>
                </c:pt>
                <c:pt idx="34">
                  <c:v>3827.9711200150919</c:v>
                </c:pt>
                <c:pt idx="35">
                  <c:v>3779.9201445876397</c:v>
                </c:pt>
                <c:pt idx="36">
                  <c:v>3733.4446692777497</c:v>
                </c:pt>
              </c:numCache>
            </c:numRef>
          </c:xVal>
          <c:yVal>
            <c:numRef>
              <c:f>'Supply and Demand'!$AB$19:$AB$55</c:f>
              <c:numCache>
                <c:formatCode>#,##0.00</c:formatCode>
                <c:ptCount val="37"/>
                <c:pt idx="0">
                  <c:v>24</c:v>
                </c:pt>
                <c:pt idx="1">
                  <c:v>28</c:v>
                </c:pt>
                <c:pt idx="2">
                  <c:v>43</c:v>
                </c:pt>
                <c:pt idx="3">
                  <c:v>50</c:v>
                </c:pt>
                <c:pt idx="4">
                  <c:v>75</c:v>
                </c:pt>
                <c:pt idx="5">
                  <c:v>90</c:v>
                </c:pt>
                <c:pt idx="6">
                  <c:v>95</c:v>
                </c:pt>
                <c:pt idx="7">
                  <c:v>100</c:v>
                </c:pt>
                <c:pt idx="8">
                  <c:v>105</c:v>
                </c:pt>
                <c:pt idx="9">
                  <c:v>110</c:v>
                </c:pt>
                <c:pt idx="10">
                  <c:v>115</c:v>
                </c:pt>
                <c:pt idx="11">
                  <c:v>120</c:v>
                </c:pt>
                <c:pt idx="12">
                  <c:v>125</c:v>
                </c:pt>
                <c:pt idx="13">
                  <c:v>130</c:v>
                </c:pt>
                <c:pt idx="14">
                  <c:v>135</c:v>
                </c:pt>
                <c:pt idx="15">
                  <c:v>140</c:v>
                </c:pt>
                <c:pt idx="16">
                  <c:v>145</c:v>
                </c:pt>
                <c:pt idx="17">
                  <c:v>150</c:v>
                </c:pt>
                <c:pt idx="18">
                  <c:v>155</c:v>
                </c:pt>
                <c:pt idx="19">
                  <c:v>160</c:v>
                </c:pt>
                <c:pt idx="20">
                  <c:v>165</c:v>
                </c:pt>
                <c:pt idx="21">
                  <c:v>170</c:v>
                </c:pt>
                <c:pt idx="22">
                  <c:v>175</c:v>
                </c:pt>
                <c:pt idx="23">
                  <c:v>180</c:v>
                </c:pt>
                <c:pt idx="24">
                  <c:v>185</c:v>
                </c:pt>
                <c:pt idx="25">
                  <c:v>190</c:v>
                </c:pt>
                <c:pt idx="26">
                  <c:v>195</c:v>
                </c:pt>
                <c:pt idx="27">
                  <c:v>200</c:v>
                </c:pt>
                <c:pt idx="28">
                  <c:v>205</c:v>
                </c:pt>
                <c:pt idx="29">
                  <c:v>210</c:v>
                </c:pt>
                <c:pt idx="30">
                  <c:v>215</c:v>
                </c:pt>
                <c:pt idx="31">
                  <c:v>220</c:v>
                </c:pt>
                <c:pt idx="32">
                  <c:v>225</c:v>
                </c:pt>
                <c:pt idx="33">
                  <c:v>230</c:v>
                </c:pt>
                <c:pt idx="34">
                  <c:v>235</c:v>
                </c:pt>
                <c:pt idx="35">
                  <c:v>240</c:v>
                </c:pt>
                <c:pt idx="36">
                  <c:v>245</c:v>
                </c:pt>
              </c:numCache>
            </c:numRef>
          </c:yVal>
          <c:smooth val="1"/>
        </c:ser>
        <c:axId val="240441984"/>
        <c:axId val="241529600"/>
      </c:scatterChart>
      <c:valAx>
        <c:axId val="240441984"/>
        <c:scaling>
          <c:orientation val="minMax"/>
        </c:scaling>
        <c:axPos val="b"/>
        <c:numFmt formatCode="#,##0.00" sourceLinked="1"/>
        <c:tickLblPos val="nextTo"/>
        <c:crossAx val="241529600"/>
        <c:crosses val="autoZero"/>
        <c:crossBetween val="midCat"/>
      </c:valAx>
      <c:valAx>
        <c:axId val="241529600"/>
        <c:scaling>
          <c:orientation val="minMax"/>
        </c:scaling>
        <c:axPos val="l"/>
        <c:majorGridlines/>
        <c:title>
          <c:tx>
            <c:rich>
              <a:bodyPr rot="0" vert="wordArtVert"/>
              <a:lstStyle/>
              <a:p>
                <a:pPr>
                  <a:defRPr/>
                </a:pPr>
                <a:r>
                  <a:rPr lang="en-US"/>
                  <a:t>Price per MWH</a:t>
                </a:r>
              </a:p>
            </c:rich>
          </c:tx>
          <c:layout/>
        </c:title>
        <c:numFmt formatCode="#,##0.00" sourceLinked="1"/>
        <c:tickLblPos val="nextTo"/>
        <c:crossAx val="240441984"/>
        <c:crosses val="autoZero"/>
        <c:crossBetween val="midCat"/>
      </c:valAx>
    </c:plotArea>
    <c:plotVisOnly val="1"/>
  </c:chart>
</c:chartSpace>
</file>

<file path=xl/charts/chart8.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Market Clearing Prices with Alternative Demand Elasticity</a:t>
            </a:r>
          </a:p>
        </c:rich>
      </c:tx>
      <c:layout/>
    </c:title>
    <c:plotArea>
      <c:layout>
        <c:manualLayout>
          <c:layoutTarget val="inner"/>
          <c:xMode val="edge"/>
          <c:yMode val="edge"/>
          <c:x val="0.10486053929962737"/>
          <c:y val="8.4972162249230571E-2"/>
          <c:w val="0.82662143760722806"/>
          <c:h val="0.80863299423019064"/>
        </c:manualLayout>
      </c:layout>
      <c:scatterChart>
        <c:scatterStyle val="smoothMarker"/>
        <c:ser>
          <c:idx val="0"/>
          <c:order val="0"/>
          <c:tx>
            <c:v>Demand</c:v>
          </c:tx>
          <c:marker>
            <c:symbol val="none"/>
          </c:marker>
          <c:xVal>
            <c:numRef>
              <c:f>'Supply and Demand'!$AA$19:$AA$55</c:f>
              <c:numCache>
                <c:formatCode>#,##0.00</c:formatCode>
                <c:ptCount val="37"/>
                <c:pt idx="0">
                  <c:v>5679</c:v>
                </c:pt>
                <c:pt idx="1">
                  <c:v>5679</c:v>
                </c:pt>
                <c:pt idx="2">
                  <c:v>5630.4831120724584</c:v>
                </c:pt>
                <c:pt idx="3">
                  <c:v>5613.5245875966621</c:v>
                </c:pt>
                <c:pt idx="4">
                  <c:v>5390.4683857933505</c:v>
                </c:pt>
                <c:pt idx="5">
                  <c:v>5293.0790336768032</c:v>
                </c:pt>
                <c:pt idx="6">
                  <c:v>5264.5380522505484</c:v>
                </c:pt>
                <c:pt idx="7">
                  <c:v>5237.6036390307363</c:v>
                </c:pt>
                <c:pt idx="8">
                  <c:v>5212.1115236846435</c:v>
                </c:pt>
                <c:pt idx="9">
                  <c:v>5187.9210833362094</c:v>
                </c:pt>
                <c:pt idx="10">
                  <c:v>5164.9110394523923</c:v>
                </c:pt>
                <c:pt idx="11">
                  <c:v>5142.976087482004</c:v>
                </c:pt>
                <c:pt idx="12">
                  <c:v>5122.0242272478454</c:v>
                </c:pt>
                <c:pt idx="13">
                  <c:v>5101.9746266327838</c:v>
                </c:pt>
                <c:pt idx="14">
                  <c:v>5082.755895927412</c:v>
                </c:pt>
                <c:pt idx="15">
                  <c:v>5064.3046818401781</c:v>
                </c:pt>
                <c:pt idx="16">
                  <c:v>5046.564512820567</c:v>
                </c:pt>
                <c:pt idx="17">
                  <c:v>4978.5918829223228</c:v>
                </c:pt>
                <c:pt idx="18">
                  <c:v>4913.719386143458</c:v>
                </c:pt>
                <c:pt idx="19">
                  <c:v>4821.002762816056</c:v>
                </c:pt>
                <c:pt idx="20">
                  <c:v>4732.8092752008815</c:v>
                </c:pt>
                <c:pt idx="21">
                  <c:v>4648.7909517432754</c:v>
                </c:pt>
                <c:pt idx="22">
                  <c:v>4568.6358227584233</c:v>
                </c:pt>
                <c:pt idx="23">
                  <c:v>4492.0632937714236</c:v>
                </c:pt>
                <c:pt idx="24">
                  <c:v>4418.8202230384004</c:v>
                </c:pt>
                <c:pt idx="25">
                  <c:v>4348.677580272466</c:v>
                </c:pt>
                <c:pt idx="26">
                  <c:v>4281.4275876915481</c:v>
                </c:pt>
                <c:pt idx="27">
                  <c:v>4216.8812633910702</c:v>
                </c:pt>
                <c:pt idx="28">
                  <c:v>4154.8663019487121</c:v>
                </c:pt>
                <c:pt idx="29">
                  <c:v>4095.2252390056856</c:v>
                </c:pt>
                <c:pt idx="30">
                  <c:v>4037.8138560271709</c:v>
                </c:pt>
                <c:pt idx="31">
                  <c:v>3982.4997890453469</c:v>
                </c:pt>
                <c:pt idx="32">
                  <c:v>3929.1613113299186</c:v>
                </c:pt>
                <c:pt idx="33">
                  <c:v>3877.6862649190689</c:v>
                </c:pt>
                <c:pt idx="34">
                  <c:v>3827.9711200150919</c:v>
                </c:pt>
                <c:pt idx="35">
                  <c:v>3779.9201445876397</c:v>
                </c:pt>
                <c:pt idx="36">
                  <c:v>3733.4446692777497</c:v>
                </c:pt>
              </c:numCache>
            </c:numRef>
          </c:xVal>
          <c:yVal>
            <c:numRef>
              <c:f>'Supply and Demand'!$AB$19:$AB$55</c:f>
              <c:numCache>
                <c:formatCode>#,##0.00</c:formatCode>
                <c:ptCount val="37"/>
                <c:pt idx="0">
                  <c:v>24</c:v>
                </c:pt>
                <c:pt idx="1">
                  <c:v>28</c:v>
                </c:pt>
                <c:pt idx="2">
                  <c:v>43</c:v>
                </c:pt>
                <c:pt idx="3">
                  <c:v>50</c:v>
                </c:pt>
                <c:pt idx="4">
                  <c:v>75</c:v>
                </c:pt>
                <c:pt idx="5">
                  <c:v>90</c:v>
                </c:pt>
                <c:pt idx="6">
                  <c:v>95</c:v>
                </c:pt>
                <c:pt idx="7">
                  <c:v>100</c:v>
                </c:pt>
                <c:pt idx="8">
                  <c:v>105</c:v>
                </c:pt>
                <c:pt idx="9">
                  <c:v>110</c:v>
                </c:pt>
                <c:pt idx="10">
                  <c:v>115</c:v>
                </c:pt>
                <c:pt idx="11">
                  <c:v>120</c:v>
                </c:pt>
                <c:pt idx="12">
                  <c:v>125</c:v>
                </c:pt>
                <c:pt idx="13">
                  <c:v>130</c:v>
                </c:pt>
                <c:pt idx="14">
                  <c:v>135</c:v>
                </c:pt>
                <c:pt idx="15">
                  <c:v>140</c:v>
                </c:pt>
                <c:pt idx="16">
                  <c:v>145</c:v>
                </c:pt>
                <c:pt idx="17">
                  <c:v>150</c:v>
                </c:pt>
                <c:pt idx="18">
                  <c:v>155</c:v>
                </c:pt>
                <c:pt idx="19">
                  <c:v>160</c:v>
                </c:pt>
                <c:pt idx="20">
                  <c:v>165</c:v>
                </c:pt>
                <c:pt idx="21">
                  <c:v>170</c:v>
                </c:pt>
                <c:pt idx="22">
                  <c:v>175</c:v>
                </c:pt>
                <c:pt idx="23">
                  <c:v>180</c:v>
                </c:pt>
                <c:pt idx="24">
                  <c:v>185</c:v>
                </c:pt>
                <c:pt idx="25">
                  <c:v>190</c:v>
                </c:pt>
                <c:pt idx="26">
                  <c:v>195</c:v>
                </c:pt>
                <c:pt idx="27">
                  <c:v>200</c:v>
                </c:pt>
                <c:pt idx="28">
                  <c:v>205</c:v>
                </c:pt>
                <c:pt idx="29">
                  <c:v>210</c:v>
                </c:pt>
                <c:pt idx="30">
                  <c:v>215</c:v>
                </c:pt>
                <c:pt idx="31">
                  <c:v>220</c:v>
                </c:pt>
                <c:pt idx="32">
                  <c:v>225</c:v>
                </c:pt>
                <c:pt idx="33">
                  <c:v>230</c:v>
                </c:pt>
                <c:pt idx="34">
                  <c:v>235</c:v>
                </c:pt>
                <c:pt idx="35">
                  <c:v>240</c:v>
                </c:pt>
                <c:pt idx="36">
                  <c:v>245</c:v>
                </c:pt>
              </c:numCache>
            </c:numRef>
          </c:yVal>
          <c:smooth val="1"/>
        </c:ser>
        <c:ser>
          <c:idx val="1"/>
          <c:order val="1"/>
          <c:tx>
            <c:v>Supply</c:v>
          </c:tx>
          <c:marker>
            <c:symbol val="none"/>
          </c:marker>
          <c:xVal>
            <c:numRef>
              <c:f>'Supply and Demand'!$Z$19:$Z$55</c:f>
              <c:numCache>
                <c:formatCode>#,##0.00</c:formatCode>
                <c:ptCount val="37"/>
                <c:pt idx="0">
                  <c:v>700</c:v>
                </c:pt>
                <c:pt idx="1">
                  <c:v>900</c:v>
                </c:pt>
                <c:pt idx="2">
                  <c:v>2000</c:v>
                </c:pt>
                <c:pt idx="3">
                  <c:v>3200</c:v>
                </c:pt>
                <c:pt idx="4">
                  <c:v>3600</c:v>
                </c:pt>
                <c:pt idx="5">
                  <c:v>5100</c:v>
                </c:pt>
                <c:pt idx="6">
                  <c:v>5100</c:v>
                </c:pt>
                <c:pt idx="7">
                  <c:v>5100</c:v>
                </c:pt>
                <c:pt idx="8">
                  <c:v>5100</c:v>
                </c:pt>
                <c:pt idx="9">
                  <c:v>5100</c:v>
                </c:pt>
                <c:pt idx="10">
                  <c:v>5100</c:v>
                </c:pt>
                <c:pt idx="11">
                  <c:v>5100</c:v>
                </c:pt>
                <c:pt idx="12">
                  <c:v>5100</c:v>
                </c:pt>
                <c:pt idx="13">
                  <c:v>5100</c:v>
                </c:pt>
                <c:pt idx="14">
                  <c:v>5100</c:v>
                </c:pt>
                <c:pt idx="15">
                  <c:v>5100</c:v>
                </c:pt>
                <c:pt idx="16">
                  <c:v>5100</c:v>
                </c:pt>
                <c:pt idx="17">
                  <c:v>5100</c:v>
                </c:pt>
                <c:pt idx="18">
                  <c:v>5100</c:v>
                </c:pt>
                <c:pt idx="19">
                  <c:v>5100</c:v>
                </c:pt>
                <c:pt idx="20">
                  <c:v>5100</c:v>
                </c:pt>
                <c:pt idx="21">
                  <c:v>5100</c:v>
                </c:pt>
                <c:pt idx="22">
                  <c:v>5100</c:v>
                </c:pt>
                <c:pt idx="23">
                  <c:v>5100</c:v>
                </c:pt>
                <c:pt idx="24">
                  <c:v>5100</c:v>
                </c:pt>
                <c:pt idx="25">
                  <c:v>5100</c:v>
                </c:pt>
                <c:pt idx="26">
                  <c:v>5100</c:v>
                </c:pt>
                <c:pt idx="27">
                  <c:v>5100</c:v>
                </c:pt>
                <c:pt idx="28">
                  <c:v>5100</c:v>
                </c:pt>
                <c:pt idx="29">
                  <c:v>5100</c:v>
                </c:pt>
                <c:pt idx="30">
                  <c:v>5100</c:v>
                </c:pt>
                <c:pt idx="31">
                  <c:v>5100</c:v>
                </c:pt>
                <c:pt idx="32">
                  <c:v>5100</c:v>
                </c:pt>
                <c:pt idx="33">
                  <c:v>5100</c:v>
                </c:pt>
                <c:pt idx="34">
                  <c:v>5100</c:v>
                </c:pt>
                <c:pt idx="35">
                  <c:v>5100</c:v>
                </c:pt>
                <c:pt idx="36">
                  <c:v>5100</c:v>
                </c:pt>
              </c:numCache>
            </c:numRef>
          </c:xVal>
          <c:yVal>
            <c:numRef>
              <c:f>'Supply and Demand'!$AB$19:$AB$55</c:f>
              <c:numCache>
                <c:formatCode>#,##0.00</c:formatCode>
                <c:ptCount val="37"/>
                <c:pt idx="0">
                  <c:v>24</c:v>
                </c:pt>
                <c:pt idx="1">
                  <c:v>28</c:v>
                </c:pt>
                <c:pt idx="2">
                  <c:v>43</c:v>
                </c:pt>
                <c:pt idx="3">
                  <c:v>50</c:v>
                </c:pt>
                <c:pt idx="4">
                  <c:v>75</c:v>
                </c:pt>
                <c:pt idx="5">
                  <c:v>90</c:v>
                </c:pt>
                <c:pt idx="6">
                  <c:v>95</c:v>
                </c:pt>
                <c:pt idx="7">
                  <c:v>100</c:v>
                </c:pt>
                <c:pt idx="8">
                  <c:v>105</c:v>
                </c:pt>
                <c:pt idx="9">
                  <c:v>110</c:v>
                </c:pt>
                <c:pt idx="10">
                  <c:v>115</c:v>
                </c:pt>
                <c:pt idx="11">
                  <c:v>120</c:v>
                </c:pt>
                <c:pt idx="12">
                  <c:v>125</c:v>
                </c:pt>
                <c:pt idx="13">
                  <c:v>130</c:v>
                </c:pt>
                <c:pt idx="14">
                  <c:v>135</c:v>
                </c:pt>
                <c:pt idx="15">
                  <c:v>140</c:v>
                </c:pt>
                <c:pt idx="16">
                  <c:v>145</c:v>
                </c:pt>
                <c:pt idx="17">
                  <c:v>150</c:v>
                </c:pt>
                <c:pt idx="18">
                  <c:v>155</c:v>
                </c:pt>
                <c:pt idx="19">
                  <c:v>160</c:v>
                </c:pt>
                <c:pt idx="20">
                  <c:v>165</c:v>
                </c:pt>
                <c:pt idx="21">
                  <c:v>170</c:v>
                </c:pt>
                <c:pt idx="22">
                  <c:v>175</c:v>
                </c:pt>
                <c:pt idx="23">
                  <c:v>180</c:v>
                </c:pt>
                <c:pt idx="24">
                  <c:v>185</c:v>
                </c:pt>
                <c:pt idx="25">
                  <c:v>190</c:v>
                </c:pt>
                <c:pt idx="26">
                  <c:v>195</c:v>
                </c:pt>
                <c:pt idx="27">
                  <c:v>200</c:v>
                </c:pt>
                <c:pt idx="28">
                  <c:v>205</c:v>
                </c:pt>
                <c:pt idx="29">
                  <c:v>210</c:v>
                </c:pt>
                <c:pt idx="30">
                  <c:v>215</c:v>
                </c:pt>
                <c:pt idx="31">
                  <c:v>220</c:v>
                </c:pt>
                <c:pt idx="32">
                  <c:v>225</c:v>
                </c:pt>
                <c:pt idx="33">
                  <c:v>230</c:v>
                </c:pt>
                <c:pt idx="34">
                  <c:v>235</c:v>
                </c:pt>
                <c:pt idx="35">
                  <c:v>240</c:v>
                </c:pt>
                <c:pt idx="36">
                  <c:v>245</c:v>
                </c:pt>
              </c:numCache>
            </c:numRef>
          </c:yVal>
          <c:smooth val="1"/>
        </c:ser>
        <c:ser>
          <c:idx val="2"/>
          <c:order val="2"/>
          <c:tx>
            <c:v>Alternative Demand Elasticity</c:v>
          </c:tx>
          <c:spPr>
            <a:ln>
              <a:solidFill>
                <a:schemeClr val="tx1"/>
              </a:solidFill>
            </a:ln>
          </c:spPr>
          <c:marker>
            <c:symbol val="none"/>
          </c:marker>
          <c:xVal>
            <c:numRef>
              <c:f>'Supply and Demand'!$V$19:$V$55</c:f>
              <c:numCache>
                <c:formatCode>#,##0.00</c:formatCode>
                <c:ptCount val="37"/>
                <c:pt idx="0">
                  <c:v>5679</c:v>
                </c:pt>
                <c:pt idx="1">
                  <c:v>5679</c:v>
                </c:pt>
                <c:pt idx="2">
                  <c:v>5654.6895222867442</c:v>
                </c:pt>
                <c:pt idx="3">
                  <c:v>5646.1673844264878</c:v>
                </c:pt>
                <c:pt idx="4">
                  <c:v>5532.8536907205889</c:v>
                </c:pt>
                <c:pt idx="5">
                  <c:v>5482.6449668249152</c:v>
                </c:pt>
                <c:pt idx="6">
                  <c:v>5467.8434138818266</c:v>
                </c:pt>
                <c:pt idx="7">
                  <c:v>5453.8381958081191</c:v>
                </c:pt>
                <c:pt idx="8">
                  <c:v>5440.549728015093</c:v>
                </c:pt>
                <c:pt idx="9">
                  <c:v>5427.9097111380133</c:v>
                </c:pt>
                <c:pt idx="10">
                  <c:v>5415.8591001843979</c:v>
                </c:pt>
                <c:pt idx="11">
                  <c:v>5404.3465100611675</c:v>
                </c:pt>
                <c:pt idx="12">
                  <c:v>5393.3269497167084</c:v>
                </c:pt>
                <c:pt idx="13">
                  <c:v>5382.7608069324051</c:v>
                </c:pt>
                <c:pt idx="14">
                  <c:v>5372.6130265422789</c:v>
                </c:pt>
                <c:pt idx="15">
                  <c:v>5362.8524395297673</c:v>
                </c:pt>
                <c:pt idx="16">
                  <c:v>5353.4512109767102</c:v>
                </c:pt>
                <c:pt idx="17">
                  <c:v>5335.3329099684179</c:v>
                </c:pt>
                <c:pt idx="18">
                  <c:v>5317.8670985784747</c:v>
                </c:pt>
                <c:pt idx="19">
                  <c:v>5284.2070064471181</c:v>
                </c:pt>
                <c:pt idx="20">
                  <c:v>5251.7861103870173</c:v>
                </c:pt>
                <c:pt idx="21">
                  <c:v>5220.5232566956593</c:v>
                </c:pt>
                <c:pt idx="22">
                  <c:v>5190.3447990583145</c:v>
                </c:pt>
                <c:pt idx="23">
                  <c:v>5161.1837125870225</c:v>
                </c:pt>
                <c:pt idx="24">
                  <c:v>5132.9788337757473</c:v>
                </c:pt>
                <c:pt idx="25">
                  <c:v>5105.6742056012072</c:v>
                </c:pt>
                <c:pt idx="26">
                  <c:v>5079.2185108747717</c:v>
                </c:pt>
                <c:pt idx="27">
                  <c:v>5053.5645800237289</c:v>
                </c:pt>
                <c:pt idx="28">
                  <c:v>5028.6689619322706</c:v>
                </c:pt>
                <c:pt idx="29">
                  <c:v>5004.4915484410494</c:v>
                </c:pt>
                <c:pt idx="30">
                  <c:v>4980.9952446936113</c:v>
                </c:pt>
                <c:pt idx="31">
                  <c:v>4958.1456788084124</c:v>
                </c:pt>
                <c:pt idx="32">
                  <c:v>4935.9109454082227</c:v>
                </c:pt>
                <c:pt idx="33">
                  <c:v>4914.2613784023451</c:v>
                </c:pt>
                <c:pt idx="34">
                  <c:v>4893.1693491287324</c:v>
                </c:pt>
                <c:pt idx="35">
                  <c:v>4872.6090865520646</c:v>
                </c:pt>
                <c:pt idx="36">
                  <c:v>4852.5565167034556</c:v>
                </c:pt>
              </c:numCache>
            </c:numRef>
          </c:xVal>
          <c:yVal>
            <c:numRef>
              <c:f>'Supply and Demand'!$O$19:$O$55</c:f>
              <c:numCache>
                <c:formatCode>#,##0.00</c:formatCode>
                <c:ptCount val="37"/>
                <c:pt idx="0">
                  <c:v>24</c:v>
                </c:pt>
                <c:pt idx="1">
                  <c:v>28</c:v>
                </c:pt>
                <c:pt idx="2">
                  <c:v>43</c:v>
                </c:pt>
                <c:pt idx="3">
                  <c:v>50</c:v>
                </c:pt>
                <c:pt idx="4">
                  <c:v>75</c:v>
                </c:pt>
                <c:pt idx="5">
                  <c:v>90</c:v>
                </c:pt>
                <c:pt idx="6">
                  <c:v>95</c:v>
                </c:pt>
                <c:pt idx="7">
                  <c:v>100</c:v>
                </c:pt>
                <c:pt idx="8">
                  <c:v>105</c:v>
                </c:pt>
                <c:pt idx="9">
                  <c:v>110</c:v>
                </c:pt>
                <c:pt idx="10">
                  <c:v>115</c:v>
                </c:pt>
                <c:pt idx="11">
                  <c:v>120</c:v>
                </c:pt>
                <c:pt idx="12">
                  <c:v>125</c:v>
                </c:pt>
                <c:pt idx="13">
                  <c:v>130</c:v>
                </c:pt>
                <c:pt idx="14">
                  <c:v>135</c:v>
                </c:pt>
                <c:pt idx="15">
                  <c:v>140</c:v>
                </c:pt>
                <c:pt idx="16">
                  <c:v>145</c:v>
                </c:pt>
                <c:pt idx="17">
                  <c:v>150</c:v>
                </c:pt>
                <c:pt idx="18">
                  <c:v>155</c:v>
                </c:pt>
                <c:pt idx="19">
                  <c:v>160</c:v>
                </c:pt>
                <c:pt idx="20">
                  <c:v>165</c:v>
                </c:pt>
                <c:pt idx="21">
                  <c:v>170</c:v>
                </c:pt>
                <c:pt idx="22">
                  <c:v>175</c:v>
                </c:pt>
                <c:pt idx="23">
                  <c:v>180</c:v>
                </c:pt>
                <c:pt idx="24">
                  <c:v>185</c:v>
                </c:pt>
                <c:pt idx="25">
                  <c:v>190</c:v>
                </c:pt>
                <c:pt idx="26">
                  <c:v>195</c:v>
                </c:pt>
                <c:pt idx="27">
                  <c:v>200</c:v>
                </c:pt>
                <c:pt idx="28">
                  <c:v>205</c:v>
                </c:pt>
                <c:pt idx="29">
                  <c:v>210</c:v>
                </c:pt>
                <c:pt idx="30">
                  <c:v>215</c:v>
                </c:pt>
                <c:pt idx="31">
                  <c:v>220</c:v>
                </c:pt>
                <c:pt idx="32">
                  <c:v>225</c:v>
                </c:pt>
                <c:pt idx="33">
                  <c:v>230</c:v>
                </c:pt>
                <c:pt idx="34">
                  <c:v>235</c:v>
                </c:pt>
                <c:pt idx="35">
                  <c:v>240</c:v>
                </c:pt>
                <c:pt idx="36">
                  <c:v>245</c:v>
                </c:pt>
              </c:numCache>
            </c:numRef>
          </c:yVal>
          <c:smooth val="1"/>
        </c:ser>
        <c:axId val="243864320"/>
        <c:axId val="243868032"/>
      </c:scatterChart>
      <c:valAx>
        <c:axId val="243864320"/>
        <c:scaling>
          <c:orientation val="minMax"/>
        </c:scaling>
        <c:axPos val="b"/>
        <c:title>
          <c:tx>
            <c:rich>
              <a:bodyPr/>
              <a:lstStyle/>
              <a:p>
                <a:pPr>
                  <a:defRPr/>
                </a:pPr>
                <a:r>
                  <a:rPr lang="en-US"/>
                  <a:t>Quantity</a:t>
                </a:r>
              </a:p>
            </c:rich>
          </c:tx>
          <c:layout/>
        </c:title>
        <c:numFmt formatCode="#,##0.00" sourceLinked="1"/>
        <c:tickLblPos val="nextTo"/>
        <c:crossAx val="243868032"/>
        <c:crosses val="autoZero"/>
        <c:crossBetween val="midCat"/>
      </c:valAx>
      <c:valAx>
        <c:axId val="243868032"/>
        <c:scaling>
          <c:orientation val="minMax"/>
        </c:scaling>
        <c:axPos val="l"/>
        <c:majorGridlines/>
        <c:title>
          <c:tx>
            <c:rich>
              <a:bodyPr rot="0" vert="wordArtVert"/>
              <a:lstStyle/>
              <a:p>
                <a:pPr>
                  <a:defRPr/>
                </a:pPr>
                <a:r>
                  <a:rPr lang="en-US"/>
                  <a:t>Price per MWH</a:t>
                </a:r>
              </a:p>
            </c:rich>
          </c:tx>
          <c:layout/>
        </c:title>
        <c:numFmt formatCode="#,##0.00" sourceLinked="1"/>
        <c:tickLblPos val="nextTo"/>
        <c:crossAx val="243864320"/>
        <c:crosses val="autoZero"/>
        <c:crossBetween val="midCat"/>
      </c:valAx>
    </c:plotArea>
    <c:legend>
      <c:legendPos val="r"/>
      <c:layout>
        <c:manualLayout>
          <c:xMode val="edge"/>
          <c:yMode val="edge"/>
          <c:x val="8.7899410682843848E-2"/>
          <c:y val="0.17762653877234044"/>
          <c:w val="0.22023616407054133"/>
          <c:h val="0.10955085927012842"/>
        </c:manualLayout>
      </c:layout>
    </c:legend>
    <c:plotVisOnly val="1"/>
  </c:chart>
</c:chartSpace>
</file>

<file path=xl/charts/chart9.xml><?xml version="1.0" encoding="utf-8"?>
<c:chartSpace xmlns:c="http://schemas.openxmlformats.org/drawingml/2006/chart" xmlns:a="http://schemas.openxmlformats.org/drawingml/2006/main" xmlns:r="http://schemas.openxmlformats.org/officeDocument/2006/relationships">
  <c:lang val="en-US"/>
  <c:chart>
    <c:title>
      <c:tx>
        <c:strRef>
          <c:f>'Base with Demand'!$AF$14:$AM$14</c:f>
          <c:strCache>
            <c:ptCount val="1"/>
            <c:pt idx="0">
              <c:v>Supply and Demand with Constraints
 Market Clearing Price 120 ;  Demand 5,379 Elasticity -0.2</c:v>
            </c:pt>
          </c:strCache>
        </c:strRef>
      </c:tx>
      <c:layout/>
      <c:txPr>
        <a:bodyPr/>
        <a:lstStyle/>
        <a:p>
          <a:pPr>
            <a:defRPr/>
          </a:pPr>
          <a:endParaRPr lang="en-US"/>
        </a:p>
      </c:txPr>
    </c:title>
    <c:plotArea>
      <c:layout/>
      <c:scatterChart>
        <c:scatterStyle val="smoothMarker"/>
        <c:ser>
          <c:idx val="0"/>
          <c:order val="0"/>
          <c:tx>
            <c:strRef>
              <c:f>'Base with Demand'!$K$15</c:f>
              <c:strCache>
                <c:ptCount val="1"/>
              </c:strCache>
            </c:strRef>
          </c:tx>
          <c:marker>
            <c:symbol val="none"/>
          </c:marker>
          <c:xVal>
            <c:numRef>
              <c:f>'Base with Demand'!$L$16:$L$52</c:f>
              <c:numCache>
                <c:formatCode>General</c:formatCode>
                <c:ptCount val="37"/>
                <c:pt idx="0">
                  <c:v>700</c:v>
                </c:pt>
                <c:pt idx="1">
                  <c:v>900</c:v>
                </c:pt>
                <c:pt idx="2">
                  <c:v>2000</c:v>
                </c:pt>
                <c:pt idx="3">
                  <c:v>3200</c:v>
                </c:pt>
                <c:pt idx="4">
                  <c:v>3600</c:v>
                </c:pt>
                <c:pt idx="5">
                  <c:v>5100</c:v>
                </c:pt>
                <c:pt idx="6">
                  <c:v>5100</c:v>
                </c:pt>
                <c:pt idx="7">
                  <c:v>5100</c:v>
                </c:pt>
                <c:pt idx="8">
                  <c:v>5100</c:v>
                </c:pt>
                <c:pt idx="9">
                  <c:v>5100</c:v>
                </c:pt>
                <c:pt idx="10">
                  <c:v>5100</c:v>
                </c:pt>
                <c:pt idx="11">
                  <c:v>5100</c:v>
                </c:pt>
                <c:pt idx="12">
                  <c:v>5100</c:v>
                </c:pt>
                <c:pt idx="13">
                  <c:v>5100</c:v>
                </c:pt>
                <c:pt idx="14">
                  <c:v>5100</c:v>
                </c:pt>
                <c:pt idx="15">
                  <c:v>5100</c:v>
                </c:pt>
                <c:pt idx="16">
                  <c:v>5100</c:v>
                </c:pt>
                <c:pt idx="17">
                  <c:v>5100</c:v>
                </c:pt>
                <c:pt idx="18">
                  <c:v>5100</c:v>
                </c:pt>
                <c:pt idx="19">
                  <c:v>5100</c:v>
                </c:pt>
                <c:pt idx="20">
                  <c:v>5100</c:v>
                </c:pt>
                <c:pt idx="21">
                  <c:v>5100</c:v>
                </c:pt>
                <c:pt idx="22">
                  <c:v>5100</c:v>
                </c:pt>
                <c:pt idx="23">
                  <c:v>5100</c:v>
                </c:pt>
                <c:pt idx="24">
                  <c:v>5100</c:v>
                </c:pt>
                <c:pt idx="25">
                  <c:v>5100</c:v>
                </c:pt>
                <c:pt idx="26">
                  <c:v>5100</c:v>
                </c:pt>
                <c:pt idx="27">
                  <c:v>5100</c:v>
                </c:pt>
                <c:pt idx="28">
                  <c:v>5100</c:v>
                </c:pt>
                <c:pt idx="29">
                  <c:v>5100</c:v>
                </c:pt>
                <c:pt idx="30">
                  <c:v>5100</c:v>
                </c:pt>
                <c:pt idx="31">
                  <c:v>5100</c:v>
                </c:pt>
                <c:pt idx="32">
                  <c:v>5100</c:v>
                </c:pt>
                <c:pt idx="33">
                  <c:v>5100</c:v>
                </c:pt>
                <c:pt idx="34">
                  <c:v>5100</c:v>
                </c:pt>
                <c:pt idx="35">
                  <c:v>5100</c:v>
                </c:pt>
                <c:pt idx="36">
                  <c:v>5100</c:v>
                </c:pt>
              </c:numCache>
            </c:numRef>
          </c:xVal>
          <c:yVal>
            <c:numRef>
              <c:f>'Base with Demand'!$K$16:$K$52</c:f>
              <c:numCache>
                <c:formatCode>#,##0.00</c:formatCode>
                <c:ptCount val="37"/>
                <c:pt idx="0">
                  <c:v>24</c:v>
                </c:pt>
                <c:pt idx="1">
                  <c:v>28</c:v>
                </c:pt>
                <c:pt idx="2">
                  <c:v>43</c:v>
                </c:pt>
                <c:pt idx="3">
                  <c:v>50</c:v>
                </c:pt>
                <c:pt idx="4">
                  <c:v>75</c:v>
                </c:pt>
                <c:pt idx="5">
                  <c:v>90</c:v>
                </c:pt>
                <c:pt idx="6">
                  <c:v>95</c:v>
                </c:pt>
                <c:pt idx="7">
                  <c:v>100</c:v>
                </c:pt>
                <c:pt idx="8">
                  <c:v>105</c:v>
                </c:pt>
                <c:pt idx="9">
                  <c:v>110</c:v>
                </c:pt>
                <c:pt idx="10">
                  <c:v>115</c:v>
                </c:pt>
                <c:pt idx="11">
                  <c:v>120</c:v>
                </c:pt>
                <c:pt idx="12">
                  <c:v>125</c:v>
                </c:pt>
                <c:pt idx="13">
                  <c:v>130</c:v>
                </c:pt>
                <c:pt idx="14">
                  <c:v>135</c:v>
                </c:pt>
                <c:pt idx="15">
                  <c:v>140</c:v>
                </c:pt>
                <c:pt idx="16">
                  <c:v>145</c:v>
                </c:pt>
                <c:pt idx="17">
                  <c:v>150</c:v>
                </c:pt>
                <c:pt idx="18">
                  <c:v>155</c:v>
                </c:pt>
                <c:pt idx="19">
                  <c:v>160</c:v>
                </c:pt>
                <c:pt idx="20">
                  <c:v>165</c:v>
                </c:pt>
                <c:pt idx="21">
                  <c:v>170</c:v>
                </c:pt>
                <c:pt idx="22">
                  <c:v>175</c:v>
                </c:pt>
                <c:pt idx="23">
                  <c:v>180</c:v>
                </c:pt>
                <c:pt idx="24">
                  <c:v>185</c:v>
                </c:pt>
                <c:pt idx="25">
                  <c:v>190</c:v>
                </c:pt>
                <c:pt idx="26">
                  <c:v>195</c:v>
                </c:pt>
                <c:pt idx="27">
                  <c:v>200</c:v>
                </c:pt>
                <c:pt idx="28">
                  <c:v>205</c:v>
                </c:pt>
                <c:pt idx="29">
                  <c:v>210</c:v>
                </c:pt>
                <c:pt idx="30">
                  <c:v>215</c:v>
                </c:pt>
                <c:pt idx="31">
                  <c:v>220</c:v>
                </c:pt>
                <c:pt idx="32">
                  <c:v>225</c:v>
                </c:pt>
                <c:pt idx="33">
                  <c:v>230</c:v>
                </c:pt>
                <c:pt idx="34">
                  <c:v>235</c:v>
                </c:pt>
                <c:pt idx="35">
                  <c:v>240</c:v>
                </c:pt>
                <c:pt idx="36">
                  <c:v>245</c:v>
                </c:pt>
              </c:numCache>
            </c:numRef>
          </c:yVal>
          <c:smooth val="1"/>
        </c:ser>
        <c:ser>
          <c:idx val="1"/>
          <c:order val="1"/>
          <c:marker>
            <c:symbol val="none"/>
          </c:marker>
          <c:xVal>
            <c:numRef>
              <c:f>'Base with Demand'!$O$16:$O$52</c:f>
              <c:numCache>
                <c:formatCode>#,##0.00</c:formatCode>
                <c:ptCount val="37"/>
                <c:pt idx="0">
                  <c:v>5379</c:v>
                </c:pt>
                <c:pt idx="1">
                  <c:v>5379</c:v>
                </c:pt>
                <c:pt idx="2">
                  <c:v>5379</c:v>
                </c:pt>
                <c:pt idx="3">
                  <c:v>5379</c:v>
                </c:pt>
                <c:pt idx="4">
                  <c:v>5379</c:v>
                </c:pt>
                <c:pt idx="5">
                  <c:v>5379</c:v>
                </c:pt>
                <c:pt idx="6">
                  <c:v>5321.1478376465238</c:v>
                </c:pt>
                <c:pt idx="7">
                  <c:v>5266.839041139694</c:v>
                </c:pt>
                <c:pt idx="8">
                  <c:v>5215.6949913281196</c:v>
                </c:pt>
                <c:pt idx="9">
                  <c:v>5167.3931972753371</c:v>
                </c:pt>
                <c:pt idx="10">
                  <c:v>5121.6568575072824</c:v>
                </c:pt>
                <c:pt idx="11">
                  <c:v>5078.2467232552781</c:v>
                </c:pt>
                <c:pt idx="12">
                  <c:v>5036.9546829857081</c:v>
                </c:pt>
                <c:pt idx="13">
                  <c:v>4997.5986509921122</c:v>
                </c:pt>
                <c:pt idx="14">
                  <c:v>4960.0184558602141</c:v>
                </c:pt>
                <c:pt idx="15">
                  <c:v>4924.0725040362504</c:v>
                </c:pt>
                <c:pt idx="16">
                  <c:v>4889.6350503579333</c:v>
                </c:pt>
                <c:pt idx="17">
                  <c:v>4856.5939483357488</c:v>
                </c:pt>
                <c:pt idx="18">
                  <c:v>4824.8487829245323</c:v>
                </c:pt>
                <c:pt idx="19">
                  <c:v>4794.3093106995657</c:v>
                </c:pt>
                <c:pt idx="20">
                  <c:v>4764.8941489444487</c:v>
                </c:pt>
                <c:pt idx="21">
                  <c:v>4736.5296676989856</c:v>
                </c:pt>
                <c:pt idx="22">
                  <c:v>4709.1490483824546</c:v>
                </c:pt>
                <c:pt idx="23">
                  <c:v>4682.6914799698516</c:v>
                </c:pt>
                <c:pt idx="24">
                  <c:v>4657.1014694106379</c:v>
                </c:pt>
                <c:pt idx="25">
                  <c:v>4632.3282474451335</c:v>
                </c:pt>
                <c:pt idx="26">
                  <c:v>4608.3252544902352</c:v>
                </c:pt>
                <c:pt idx="27">
                  <c:v>4585.049694054178</c:v>
                </c:pt>
                <c:pt idx="28">
                  <c:v>4562.4621433647599</c:v>
                </c:pt>
                <c:pt idx="29">
                  <c:v>4540.5262126814669</c:v>
                </c:pt>
                <c:pt idx="30">
                  <c:v>4519.2082462040125</c:v>
                </c:pt>
                <c:pt idx="31">
                  <c:v>4498.4770586606037</c:v>
                </c:pt>
                <c:pt idx="32">
                  <c:v>4478.3037026146749</c:v>
                </c:pt>
                <c:pt idx="33">
                  <c:v>4458.6612623124201</c:v>
                </c:pt>
                <c:pt idx="34">
                  <c:v>4439.5246705391128</c:v>
                </c:pt>
                <c:pt idx="35">
                  <c:v>4420.8705454865776</c:v>
                </c:pt>
                <c:pt idx="36">
                  <c:v>4402.6770450784097</c:v>
                </c:pt>
              </c:numCache>
            </c:numRef>
          </c:xVal>
          <c:yVal>
            <c:numRef>
              <c:f>'Base with Demand'!$K$16:$K$52</c:f>
              <c:numCache>
                <c:formatCode>#,##0.00</c:formatCode>
                <c:ptCount val="37"/>
                <c:pt idx="0">
                  <c:v>24</c:v>
                </c:pt>
                <c:pt idx="1">
                  <c:v>28</c:v>
                </c:pt>
                <c:pt idx="2">
                  <c:v>43</c:v>
                </c:pt>
                <c:pt idx="3">
                  <c:v>50</c:v>
                </c:pt>
                <c:pt idx="4">
                  <c:v>75</c:v>
                </c:pt>
                <c:pt idx="5">
                  <c:v>90</c:v>
                </c:pt>
                <c:pt idx="6">
                  <c:v>95</c:v>
                </c:pt>
                <c:pt idx="7">
                  <c:v>100</c:v>
                </c:pt>
                <c:pt idx="8">
                  <c:v>105</c:v>
                </c:pt>
                <c:pt idx="9">
                  <c:v>110</c:v>
                </c:pt>
                <c:pt idx="10">
                  <c:v>115</c:v>
                </c:pt>
                <c:pt idx="11">
                  <c:v>120</c:v>
                </c:pt>
                <c:pt idx="12">
                  <c:v>125</c:v>
                </c:pt>
                <c:pt idx="13">
                  <c:v>130</c:v>
                </c:pt>
                <c:pt idx="14">
                  <c:v>135</c:v>
                </c:pt>
                <c:pt idx="15">
                  <c:v>140</c:v>
                </c:pt>
                <c:pt idx="16">
                  <c:v>145</c:v>
                </c:pt>
                <c:pt idx="17">
                  <c:v>150</c:v>
                </c:pt>
                <c:pt idx="18">
                  <c:v>155</c:v>
                </c:pt>
                <c:pt idx="19">
                  <c:v>160</c:v>
                </c:pt>
                <c:pt idx="20">
                  <c:v>165</c:v>
                </c:pt>
                <c:pt idx="21">
                  <c:v>170</c:v>
                </c:pt>
                <c:pt idx="22">
                  <c:v>175</c:v>
                </c:pt>
                <c:pt idx="23">
                  <c:v>180</c:v>
                </c:pt>
                <c:pt idx="24">
                  <c:v>185</c:v>
                </c:pt>
                <c:pt idx="25">
                  <c:v>190</c:v>
                </c:pt>
                <c:pt idx="26">
                  <c:v>195</c:v>
                </c:pt>
                <c:pt idx="27">
                  <c:v>200</c:v>
                </c:pt>
                <c:pt idx="28">
                  <c:v>205</c:v>
                </c:pt>
                <c:pt idx="29">
                  <c:v>210</c:v>
                </c:pt>
                <c:pt idx="30">
                  <c:v>215</c:v>
                </c:pt>
                <c:pt idx="31">
                  <c:v>220</c:v>
                </c:pt>
                <c:pt idx="32">
                  <c:v>225</c:v>
                </c:pt>
                <c:pt idx="33">
                  <c:v>230</c:v>
                </c:pt>
                <c:pt idx="34">
                  <c:v>235</c:v>
                </c:pt>
                <c:pt idx="35">
                  <c:v>240</c:v>
                </c:pt>
                <c:pt idx="36">
                  <c:v>245</c:v>
                </c:pt>
              </c:numCache>
            </c:numRef>
          </c:yVal>
          <c:smooth val="1"/>
        </c:ser>
        <c:axId val="274766080"/>
        <c:axId val="277693952"/>
      </c:scatterChart>
      <c:valAx>
        <c:axId val="274766080"/>
        <c:scaling>
          <c:orientation val="minMax"/>
        </c:scaling>
        <c:axPos val="b"/>
        <c:numFmt formatCode="General" sourceLinked="1"/>
        <c:tickLblPos val="nextTo"/>
        <c:crossAx val="277693952"/>
        <c:crosses val="autoZero"/>
        <c:crossBetween val="midCat"/>
      </c:valAx>
      <c:valAx>
        <c:axId val="277693952"/>
        <c:scaling>
          <c:orientation val="minMax"/>
        </c:scaling>
        <c:axPos val="l"/>
        <c:majorGridlines/>
        <c:numFmt formatCode="#,##0.00" sourceLinked="1"/>
        <c:tickLblPos val="nextTo"/>
        <c:crossAx val="274766080"/>
        <c:crosses val="autoZero"/>
        <c:crossBetween val="midCat"/>
      </c:valAx>
    </c:plotArea>
    <c:plotVisOnly val="1"/>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drawing" Target="../drawings/drawing4.xml"/></Relationships>
</file>

<file path=xl/chart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drawing" Target="../drawings/drawing5.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codeName="Chart16"/>
  <sheetViews>
    <sheetView zoomScale="7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8"/>
  <sheetViews>
    <sheetView zoomScale="78"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sheetViews>
    <sheetView zoomScale="78" workbookViewId="0" zoomToFit="1"/>
  </sheetViews>
  <pageMargins left="0.7" right="0.7" top="0.75" bottom="0.75" header="0.3" footer="0.3"/>
  <drawing r:id="rId1"/>
  <legacyDrawing r:id="rId2"/>
</chartsheet>
</file>

<file path=xl/chartsheets/sheet4.xml><?xml version="1.0" encoding="utf-8"?>
<chartsheet xmlns="http://schemas.openxmlformats.org/spreadsheetml/2006/main" xmlns:r="http://schemas.openxmlformats.org/officeDocument/2006/relationships">
  <sheetPr codeName="Chart10"/>
  <sheetViews>
    <sheetView zoomScale="78" workbookViewId="0" zoomToFit="1"/>
  </sheetViews>
  <pageMargins left="0.7" right="0.7" top="0.75" bottom="0.75" header="0.3" footer="0.3"/>
  <drawing r:id="rId1"/>
  <legacyDrawing r:id="rId2"/>
</chartsheet>
</file>

<file path=xl/chartsheets/sheet5.xml><?xml version="1.0" encoding="utf-8"?>
<chartsheet xmlns="http://schemas.openxmlformats.org/spreadsheetml/2006/main" xmlns:r="http://schemas.openxmlformats.org/officeDocument/2006/relationships">
  <sheetPr codeName="Chart11"/>
  <sheetViews>
    <sheetView zoomScale="78" workbookViewId="0" zoomToFit="1"/>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codeName="Chart12"/>
  <sheetViews>
    <sheetView zoomScale="78" workbookViewId="0" zoomToFit="1"/>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codeName="Chart13"/>
  <sheetViews>
    <sheetView zoomScale="78" workbookViewId="0" zoomToFit="1"/>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codeName="Chart15"/>
  <sheetViews>
    <sheetView zoomScale="78" workbookViewId="0" zoomToFit="1"/>
  </sheetViews>
  <pageMargins left="0.7" right="0.7" top="0.75" bottom="0.75" header="0.3" footer="0.3"/>
  <drawing r:id="rId1"/>
  <legacy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8645769" cy="628894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409575" y="1885949"/>
    <xdr:ext cx="3390656" cy="204079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57981" cy="628894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57981" cy="628894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36634" y="-36635"/>
    <xdr:ext cx="8657981" cy="628894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57981" cy="628894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45769" cy="628894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645769" cy="628894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657981" cy="628894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sheetPr codeName="Sheet1"/>
  <dimension ref="A2:C34"/>
  <sheetViews>
    <sheetView tabSelected="1" workbookViewId="0">
      <selection activeCell="B14" sqref="B14"/>
    </sheetView>
  </sheetViews>
  <sheetFormatPr defaultRowHeight="15"/>
  <cols>
    <col min="1" max="2" width="2.140625" style="3" customWidth="1"/>
  </cols>
  <sheetData>
    <row r="2" spans="1:3">
      <c r="A2" s="3" t="s">
        <v>44</v>
      </c>
    </row>
    <row r="4" spans="1:3">
      <c r="B4" s="3" t="s">
        <v>66</v>
      </c>
    </row>
    <row r="5" spans="1:3">
      <c r="C5" t="s">
        <v>46</v>
      </c>
    </row>
    <row r="6" spans="1:3">
      <c r="C6" t="s">
        <v>45</v>
      </c>
    </row>
    <row r="7" spans="1:3">
      <c r="C7" t="s">
        <v>47</v>
      </c>
    </row>
    <row r="8" spans="1:3">
      <c r="C8" t="s">
        <v>48</v>
      </c>
    </row>
    <row r="9" spans="1:3">
      <c r="C9" t="s">
        <v>49</v>
      </c>
    </row>
    <row r="11" spans="1:3">
      <c r="B11" s="3" t="s">
        <v>65</v>
      </c>
    </row>
    <row r="12" spans="1:3">
      <c r="C12" t="s">
        <v>54</v>
      </c>
    </row>
    <row r="13" spans="1:3">
      <c r="C13" t="s">
        <v>55</v>
      </c>
    </row>
    <row r="14" spans="1:3">
      <c r="C14" t="s">
        <v>56</v>
      </c>
    </row>
    <row r="16" spans="1:3">
      <c r="B16" s="3" t="s">
        <v>50</v>
      </c>
    </row>
    <row r="17" spans="2:3">
      <c r="C17" t="s">
        <v>51</v>
      </c>
    </row>
    <row r="18" spans="2:3">
      <c r="C18" t="s">
        <v>52</v>
      </c>
    </row>
    <row r="19" spans="2:3">
      <c r="C19" t="s">
        <v>53</v>
      </c>
    </row>
    <row r="20" spans="2:3">
      <c r="C20" t="s">
        <v>57</v>
      </c>
    </row>
    <row r="22" spans="2:3">
      <c r="B22" s="3" t="s">
        <v>58</v>
      </c>
    </row>
    <row r="23" spans="2:3">
      <c r="C23" t="s">
        <v>59</v>
      </c>
    </row>
    <row r="24" spans="2:3">
      <c r="C24" t="s">
        <v>60</v>
      </c>
    </row>
    <row r="25" spans="2:3">
      <c r="C25" t="s">
        <v>61</v>
      </c>
    </row>
    <row r="26" spans="2:3">
      <c r="C26" t="s">
        <v>62</v>
      </c>
    </row>
    <row r="27" spans="2:3">
      <c r="C27" t="s">
        <v>63</v>
      </c>
    </row>
    <row r="29" spans="2:3">
      <c r="B29" s="3" t="s">
        <v>64</v>
      </c>
    </row>
    <row r="30" spans="2:3">
      <c r="C30" t="s">
        <v>67</v>
      </c>
    </row>
    <row r="31" spans="2:3">
      <c r="C31" t="s">
        <v>68</v>
      </c>
    </row>
    <row r="32" spans="2:3">
      <c r="C32" t="s">
        <v>69</v>
      </c>
    </row>
    <row r="33" spans="3:3">
      <c r="C33" t="s">
        <v>70</v>
      </c>
    </row>
    <row r="34" spans="3:3">
      <c r="C34" t="s">
        <v>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14"/>
  <dimension ref="A1:AO8799"/>
  <sheetViews>
    <sheetView showGridLines="0" topLeftCell="L3" workbookViewId="0">
      <selection activeCell="V16" sqref="V16"/>
    </sheetView>
  </sheetViews>
  <sheetFormatPr defaultRowHeight="15" outlineLevelCol="1"/>
  <cols>
    <col min="1" max="1" width="4.7109375" style="3" customWidth="1"/>
    <col min="3" max="3" width="21.85546875" customWidth="1"/>
    <col min="11" max="12" width="10.28515625" customWidth="1"/>
    <col min="13" max="14" width="10.7109375" customWidth="1"/>
    <col min="15" max="19" width="16.7109375" customWidth="1"/>
    <col min="20" max="20" width="10.5703125" customWidth="1"/>
    <col min="23" max="23" width="12" style="35" customWidth="1"/>
    <col min="24" max="24" width="11.5703125" bestFit="1" customWidth="1"/>
    <col min="32" max="32" width="20.140625" customWidth="1"/>
    <col min="36" max="36" width="11.5703125" customWidth="1" outlineLevel="1"/>
    <col min="37" max="41" width="9.140625" customWidth="1" outlineLevel="1"/>
  </cols>
  <sheetData>
    <row r="1" spans="1:39">
      <c r="A1" s="3" t="s">
        <v>23</v>
      </c>
      <c r="O1" t="s">
        <v>124</v>
      </c>
    </row>
    <row r="2" spans="1:39">
      <c r="C2" t="s">
        <v>16</v>
      </c>
      <c r="D2" s="8">
        <v>5379</v>
      </c>
      <c r="O2" t="s">
        <v>125</v>
      </c>
      <c r="W2" s="35" t="s">
        <v>16</v>
      </c>
      <c r="X2" s="45">
        <f>Base_Demand</f>
        <v>5379</v>
      </c>
      <c r="Y2" t="s">
        <v>21</v>
      </c>
      <c r="Z2">
        <f>Elasticity</f>
        <v>-0.2</v>
      </c>
      <c r="AA2" t="s">
        <v>77</v>
      </c>
      <c r="AB2" s="7">
        <f>U54</f>
        <v>125</v>
      </c>
    </row>
    <row r="3" spans="1:39">
      <c r="C3" t="s">
        <v>21</v>
      </c>
      <c r="D3">
        <f>-F3/10</f>
        <v>-0.2</v>
      </c>
      <c r="F3" s="8">
        <v>2</v>
      </c>
      <c r="J3" t="s">
        <v>90</v>
      </c>
      <c r="K3" s="7" t="e">
        <f>AVERAGE(X16:X8799)</f>
        <v>#DIV/0!</v>
      </c>
      <c r="L3" s="7"/>
      <c r="O3" t="s">
        <v>126</v>
      </c>
    </row>
    <row r="4" spans="1:39">
      <c r="O4" t="s">
        <v>127</v>
      </c>
    </row>
    <row r="5" spans="1:39">
      <c r="O5" t="s">
        <v>130</v>
      </c>
    </row>
    <row r="6" spans="1:39">
      <c r="C6" t="s">
        <v>31</v>
      </c>
      <c r="E6">
        <f>SUMPRODUCT(S17:S52*K17:K52)</f>
        <v>120</v>
      </c>
      <c r="O6" t="s">
        <v>131</v>
      </c>
    </row>
    <row r="7" spans="1:39">
      <c r="O7" t="s">
        <v>132</v>
      </c>
    </row>
    <row r="8" spans="1:39">
      <c r="O8" t="s">
        <v>133</v>
      </c>
    </row>
    <row r="9" spans="1:39">
      <c r="O9" t="s">
        <v>134</v>
      </c>
    </row>
    <row r="10" spans="1:39">
      <c r="C10" t="s">
        <v>137</v>
      </c>
      <c r="D10" s="7">
        <v>5</v>
      </c>
    </row>
    <row r="11" spans="1:39">
      <c r="C11" t="s">
        <v>138</v>
      </c>
      <c r="D11" s="7">
        <f>MAX(E16:E21)</f>
        <v>90</v>
      </c>
    </row>
    <row r="13" spans="1:39">
      <c r="K13" s="53" t="s">
        <v>28</v>
      </c>
      <c r="L13" s="54"/>
      <c r="N13" s="19"/>
      <c r="O13" s="19"/>
      <c r="Q13" s="19"/>
      <c r="R13" s="19"/>
      <c r="S13" s="19"/>
      <c r="T13" s="19"/>
      <c r="U13" s="19"/>
      <c r="AE13" s="1"/>
    </row>
    <row r="14" spans="1:39" ht="60">
      <c r="D14" t="s">
        <v>5</v>
      </c>
      <c r="E14" t="s">
        <v>6</v>
      </c>
      <c r="F14" t="s">
        <v>17</v>
      </c>
      <c r="G14" s="2" t="s">
        <v>24</v>
      </c>
      <c r="H14" s="2" t="s">
        <v>18</v>
      </c>
      <c r="I14" s="2" t="s">
        <v>25</v>
      </c>
      <c r="J14" s="2" t="s">
        <v>26</v>
      </c>
      <c r="K14" s="55" t="s">
        <v>80</v>
      </c>
      <c r="L14" s="56" t="s">
        <v>27</v>
      </c>
      <c r="M14" s="20" t="s">
        <v>38</v>
      </c>
      <c r="N14" s="20"/>
      <c r="O14" s="20" t="s">
        <v>35</v>
      </c>
      <c r="P14" s="20" t="s">
        <v>40</v>
      </c>
      <c r="Q14" s="20" t="s">
        <v>37</v>
      </c>
      <c r="R14" s="20" t="s">
        <v>39</v>
      </c>
      <c r="S14" s="20" t="s">
        <v>41</v>
      </c>
      <c r="U14" s="20"/>
      <c r="V14" s="2"/>
      <c r="W14" s="20"/>
      <c r="X14" s="2"/>
      <c r="Y14" s="18"/>
      <c r="Z14" s="18"/>
      <c r="AA14" s="18"/>
      <c r="AB14" s="18"/>
      <c r="AC14" s="18"/>
      <c r="AD14" s="18"/>
      <c r="AF14" s="28" t="s">
        <v>81</v>
      </c>
      <c r="AG14" t="str">
        <f>C6</f>
        <v>Market Clearing Price</v>
      </c>
      <c r="AI14">
        <f>E6</f>
        <v>120</v>
      </c>
      <c r="AJ14" t="s">
        <v>33</v>
      </c>
      <c r="AK14" s="1">
        <f>D2</f>
        <v>5379</v>
      </c>
      <c r="AL14" t="s">
        <v>21</v>
      </c>
      <c r="AM14">
        <f>Elasticity</f>
        <v>-0.2</v>
      </c>
    </row>
    <row r="15" spans="1:39">
      <c r="K15" s="57"/>
      <c r="L15" s="58"/>
      <c r="M15" s="21"/>
      <c r="N15" s="21"/>
      <c r="O15" s="21"/>
      <c r="P15" s="21"/>
      <c r="Q15" s="21"/>
      <c r="R15" s="21"/>
      <c r="S15" s="20"/>
      <c r="U15" s="21"/>
      <c r="X15" s="7"/>
    </row>
    <row r="16" spans="1:39">
      <c r="C16" t="s">
        <v>0</v>
      </c>
      <c r="D16" s="9">
        <v>200</v>
      </c>
      <c r="E16" s="10">
        <v>28</v>
      </c>
      <c r="F16" s="9">
        <v>1</v>
      </c>
      <c r="G16">
        <f t="shared" ref="G16:G21" si="0">SMALL($E$16:$E$21,F16)</f>
        <v>24</v>
      </c>
      <c r="H16">
        <f>MATCH(G16,E16:E21,0)</f>
        <v>5</v>
      </c>
      <c r="I16" t="str">
        <f t="shared" ref="I16:I21" si="1">INDEX($C$16:$C$21,H16)</f>
        <v>Plant E</v>
      </c>
      <c r="J16">
        <f t="shared" ref="J16:J21" si="2">INDEX($D$16:$D$21,H16)</f>
        <v>700</v>
      </c>
      <c r="K16" s="59">
        <f>IF(G16,G16,K15+$D$10)</f>
        <v>24</v>
      </c>
      <c r="L16" s="58">
        <f>IF(M16,L15+J16,L15)</f>
        <v>700</v>
      </c>
      <c r="M16" s="22" t="b">
        <f>K16&lt;=Cutoff_Price</f>
        <v>1</v>
      </c>
      <c r="N16" s="22">
        <v>1</v>
      </c>
      <c r="O16" s="22">
        <f t="shared" ref="O16:O52" si="3">IF(M16,Base_Demand,EXP((LN(K16/K15)*Elasticity))*O15)</f>
        <v>5379</v>
      </c>
      <c r="P16" s="22"/>
      <c r="Q16" s="22"/>
      <c r="R16" s="22"/>
      <c r="S16" s="20"/>
      <c r="U16" s="22"/>
      <c r="W16" s="36"/>
      <c r="X16" s="7"/>
      <c r="Y16" s="1"/>
      <c r="Z16" s="1"/>
      <c r="AA16" s="1"/>
      <c r="AB16" s="1"/>
      <c r="AC16" s="1"/>
      <c r="AD16" s="1"/>
    </row>
    <row r="17" spans="3:30">
      <c r="C17" t="s">
        <v>1</v>
      </c>
      <c r="D17" s="9">
        <v>1500</v>
      </c>
      <c r="E17" s="10">
        <v>90</v>
      </c>
      <c r="F17" s="9">
        <v>2</v>
      </c>
      <c r="G17">
        <f t="shared" si="0"/>
        <v>28</v>
      </c>
      <c r="H17">
        <f>MATCH(G17,$E$16:$E$21,0)</f>
        <v>1</v>
      </c>
      <c r="I17" t="str">
        <f t="shared" si="1"/>
        <v>Plant A</v>
      </c>
      <c r="J17">
        <f t="shared" si="2"/>
        <v>200</v>
      </c>
      <c r="K17" s="59">
        <f>IF(G17,G17,K16+$D$10)</f>
        <v>28</v>
      </c>
      <c r="L17" s="58">
        <f t="shared" ref="L17:L52" si="4">IF(M17,L16+J17,L16)</f>
        <v>900</v>
      </c>
      <c r="M17" s="22" t="b">
        <f t="shared" ref="M16:M52" si="5">K17&lt;=Cutoff_Price</f>
        <v>1</v>
      </c>
      <c r="N17" s="22">
        <f>N16+1</f>
        <v>2</v>
      </c>
      <c r="O17" s="22">
        <f t="shared" si="3"/>
        <v>5379</v>
      </c>
      <c r="P17" s="22">
        <f>IF(M17,O17,L17)</f>
        <v>5379</v>
      </c>
      <c r="Q17" s="22">
        <f>IF(M17,LARGE(L16:L17,1),LARGE(O16:O17,1))</f>
        <v>900</v>
      </c>
      <c r="R17" s="22">
        <f>IF(M17,SMALL(L16:L17,1),SMALL(O16:O17,1))</f>
        <v>700</v>
      </c>
      <c r="S17" s="20" t="b">
        <f>AND(P17&lt;=Q17,P17&gt;R17)</f>
        <v>0</v>
      </c>
      <c r="U17" s="22"/>
      <c r="W17" s="36"/>
      <c r="X17" s="7"/>
      <c r="Y17" s="1"/>
      <c r="Z17" s="1"/>
      <c r="AA17" s="1"/>
      <c r="AB17" s="1"/>
      <c r="AC17" s="1"/>
      <c r="AD17" s="1"/>
    </row>
    <row r="18" spans="3:30">
      <c r="C18" t="s">
        <v>2</v>
      </c>
      <c r="D18" s="9">
        <v>1200</v>
      </c>
      <c r="E18" s="10">
        <v>50</v>
      </c>
      <c r="F18" s="9">
        <v>3</v>
      </c>
      <c r="G18">
        <f t="shared" si="0"/>
        <v>43</v>
      </c>
      <c r="H18">
        <f>MATCH(G18,$E$16:$E$21,0)</f>
        <v>4</v>
      </c>
      <c r="I18" t="str">
        <f t="shared" si="1"/>
        <v>Plant D</v>
      </c>
      <c r="J18">
        <f t="shared" si="2"/>
        <v>1100</v>
      </c>
      <c r="K18" s="59">
        <f>IF(G18,G18,K17+$D$10)</f>
        <v>43</v>
      </c>
      <c r="L18" s="58">
        <f t="shared" si="4"/>
        <v>2000</v>
      </c>
      <c r="M18" s="22" t="b">
        <f t="shared" si="5"/>
        <v>1</v>
      </c>
      <c r="N18" s="22">
        <f t="shared" ref="N18:N52" si="6">N17+1</f>
        <v>3</v>
      </c>
      <c r="O18" s="22">
        <f t="shared" si="3"/>
        <v>5379</v>
      </c>
      <c r="P18" s="22">
        <f>IF(M18,O18,L18)</f>
        <v>5379</v>
      </c>
      <c r="Q18" s="22">
        <f>IF(M18,LARGE(L17:L18,1),LARGE(O17:O18,1))</f>
        <v>2000</v>
      </c>
      <c r="R18" s="22">
        <f>IF(M18,SMALL(L17:L18,1),SMALL(O17:O18,1))</f>
        <v>900</v>
      </c>
      <c r="S18" s="22" t="b">
        <f t="shared" ref="S18:S52" si="7">AND(P18&lt;=Q18,P18&gt;R18)</f>
        <v>0</v>
      </c>
      <c r="U18" s="22"/>
      <c r="W18" s="36"/>
      <c r="X18" s="7"/>
      <c r="Y18" s="1"/>
      <c r="Z18" s="1"/>
      <c r="AA18" s="1"/>
      <c r="AB18" s="1"/>
      <c r="AC18" s="1"/>
      <c r="AD18" s="1"/>
    </row>
    <row r="19" spans="3:30">
      <c r="C19" t="s">
        <v>3</v>
      </c>
      <c r="D19" s="9">
        <v>1100</v>
      </c>
      <c r="E19" s="10">
        <v>43</v>
      </c>
      <c r="F19" s="9">
        <v>4</v>
      </c>
      <c r="G19">
        <f t="shared" si="0"/>
        <v>50</v>
      </c>
      <c r="H19">
        <f>MATCH(G19,$E$16:$E$21,0)</f>
        <v>3</v>
      </c>
      <c r="I19" t="str">
        <f t="shared" si="1"/>
        <v>Plant C</v>
      </c>
      <c r="J19">
        <f t="shared" si="2"/>
        <v>1200</v>
      </c>
      <c r="K19" s="59">
        <f>IF(G19,G19,K18+$D$10)</f>
        <v>50</v>
      </c>
      <c r="L19" s="58">
        <f t="shared" si="4"/>
        <v>3200</v>
      </c>
      <c r="M19" s="22" t="b">
        <f t="shared" si="5"/>
        <v>1</v>
      </c>
      <c r="N19" s="22">
        <f t="shared" si="6"/>
        <v>4</v>
      </c>
      <c r="O19" s="22">
        <f t="shared" si="3"/>
        <v>5379</v>
      </c>
      <c r="P19" s="22">
        <f>IF(M19,O19,L19)</f>
        <v>5379</v>
      </c>
      <c r="Q19" s="22">
        <f>IF(M19,LARGE(L18:L19,1),LARGE(O18:O19,1))</f>
        <v>3200</v>
      </c>
      <c r="R19" s="22">
        <f>IF(M19,SMALL(L18:L19,1),SMALL(O18:O19,1))</f>
        <v>2000</v>
      </c>
      <c r="S19" s="22" t="b">
        <f t="shared" si="7"/>
        <v>0</v>
      </c>
      <c r="U19" s="22"/>
      <c r="W19" s="36"/>
      <c r="X19" s="7"/>
      <c r="Y19" s="1"/>
      <c r="Z19" s="1"/>
      <c r="AA19" s="1"/>
      <c r="AB19" s="1"/>
      <c r="AC19" s="1"/>
      <c r="AD19" s="1"/>
    </row>
    <row r="20" spans="3:30">
      <c r="C20" t="s">
        <v>4</v>
      </c>
      <c r="D20" s="9">
        <v>700</v>
      </c>
      <c r="E20" s="10">
        <v>24</v>
      </c>
      <c r="F20" s="9">
        <v>5</v>
      </c>
      <c r="G20">
        <f t="shared" si="0"/>
        <v>75</v>
      </c>
      <c r="H20">
        <f>MATCH(G20,$E$16:$E$21,0)</f>
        <v>6</v>
      </c>
      <c r="I20" t="str">
        <f t="shared" si="1"/>
        <v>Platn F</v>
      </c>
      <c r="J20">
        <f t="shared" si="2"/>
        <v>400</v>
      </c>
      <c r="K20" s="59">
        <f>IF(G20,G20,K19+$D$10)</f>
        <v>75</v>
      </c>
      <c r="L20" s="58">
        <f t="shared" si="4"/>
        <v>3600</v>
      </c>
      <c r="M20" s="22" t="b">
        <f t="shared" si="5"/>
        <v>1</v>
      </c>
      <c r="N20" s="22">
        <f t="shared" si="6"/>
        <v>5</v>
      </c>
      <c r="O20" s="22">
        <f t="shared" si="3"/>
        <v>5379</v>
      </c>
      <c r="P20" s="22">
        <f>IF(M20,O20,L20)</f>
        <v>5379</v>
      </c>
      <c r="Q20" s="22">
        <f>IF(M20,LARGE(L19:L20,1),LARGE(O19:O20,1))</f>
        <v>3600</v>
      </c>
      <c r="R20" s="22">
        <f>IF(M20,SMALL(L19:L20,1),SMALL(O19:O20,1))</f>
        <v>3200</v>
      </c>
      <c r="S20" s="22" t="b">
        <f t="shared" si="7"/>
        <v>0</v>
      </c>
      <c r="U20" s="22"/>
      <c r="W20" s="36"/>
      <c r="X20" s="7"/>
      <c r="Y20" s="1"/>
      <c r="Z20" s="1"/>
      <c r="AA20" s="1"/>
      <c r="AB20" s="1"/>
      <c r="AC20" s="1"/>
      <c r="AD20" s="1"/>
    </row>
    <row r="21" spans="3:30">
      <c r="C21" t="s">
        <v>7</v>
      </c>
      <c r="D21" s="9">
        <v>400</v>
      </c>
      <c r="E21" s="10">
        <v>75</v>
      </c>
      <c r="F21" s="9">
        <v>6</v>
      </c>
      <c r="G21">
        <f t="shared" si="0"/>
        <v>90</v>
      </c>
      <c r="H21">
        <f>MATCH(G21,$E$16:$E$21,0)</f>
        <v>2</v>
      </c>
      <c r="I21" t="str">
        <f t="shared" si="1"/>
        <v>Plant B</v>
      </c>
      <c r="J21">
        <f t="shared" si="2"/>
        <v>1500</v>
      </c>
      <c r="K21" s="59">
        <f>IF(G21,G21,K20+$D$10)</f>
        <v>90</v>
      </c>
      <c r="L21" s="58">
        <f t="shared" si="4"/>
        <v>5100</v>
      </c>
      <c r="M21" s="22" t="b">
        <f t="shared" si="5"/>
        <v>1</v>
      </c>
      <c r="N21" s="22">
        <f t="shared" si="6"/>
        <v>6</v>
      </c>
      <c r="O21" s="22">
        <f t="shared" si="3"/>
        <v>5379</v>
      </c>
      <c r="P21" s="22">
        <f>IF(M21,O21,L21)</f>
        <v>5379</v>
      </c>
      <c r="Q21" s="22">
        <f>IF(M21,LARGE(L20:L21,1),LARGE(O20:O21,1))</f>
        <v>5100</v>
      </c>
      <c r="R21" s="22">
        <f>IF(M21,SMALL(L20:L21,1),SMALL(O20:O21,1))</f>
        <v>3600</v>
      </c>
      <c r="S21" s="22" t="b">
        <f t="shared" si="7"/>
        <v>0</v>
      </c>
      <c r="U21" s="22"/>
      <c r="W21" s="36"/>
      <c r="X21" s="7"/>
      <c r="Y21" s="1"/>
      <c r="Z21" s="1"/>
      <c r="AA21" s="1"/>
      <c r="AB21" s="1"/>
      <c r="AC21" s="1"/>
      <c r="AD21" s="1"/>
    </row>
    <row r="22" spans="3:30">
      <c r="K22" s="59">
        <f>IF(G22,G22,K21+$D$10)</f>
        <v>95</v>
      </c>
      <c r="L22" s="58">
        <f t="shared" si="4"/>
        <v>5100</v>
      </c>
      <c r="M22" s="22" t="b">
        <f t="shared" si="5"/>
        <v>0</v>
      </c>
      <c r="N22" s="22">
        <f t="shared" si="6"/>
        <v>7</v>
      </c>
      <c r="O22" s="22">
        <f t="shared" si="3"/>
        <v>5321.1478376465238</v>
      </c>
      <c r="P22" s="22">
        <f>IF(M22,O22,L22)</f>
        <v>5100</v>
      </c>
      <c r="Q22" s="22">
        <f>IF(M22,LARGE(L21:L22,1),LARGE(O21:O22,1))</f>
        <v>5379</v>
      </c>
      <c r="R22" s="22">
        <f>IF(M22,SMALL(L21:L22,1),SMALL(O21:O22,1))</f>
        <v>5321.1478376465238</v>
      </c>
      <c r="S22" s="22" t="b">
        <f t="shared" si="7"/>
        <v>0</v>
      </c>
      <c r="U22" s="22"/>
      <c r="W22" s="36"/>
      <c r="X22" s="7"/>
    </row>
    <row r="23" spans="3:30">
      <c r="C23" t="s">
        <v>8</v>
      </c>
      <c r="D23">
        <f>SUM(D16:D22)</f>
        <v>5100</v>
      </c>
      <c r="K23" s="59">
        <f>IF(G23,G23,K22+$D$10)</f>
        <v>100</v>
      </c>
      <c r="L23" s="58">
        <f t="shared" si="4"/>
        <v>5100</v>
      </c>
      <c r="M23" s="22" t="b">
        <f t="shared" si="5"/>
        <v>0</v>
      </c>
      <c r="N23" s="22">
        <f t="shared" si="6"/>
        <v>8</v>
      </c>
      <c r="O23" s="22">
        <f t="shared" si="3"/>
        <v>5266.839041139694</v>
      </c>
      <c r="P23" s="22">
        <f>IF(M23,O23,L23)</f>
        <v>5100</v>
      </c>
      <c r="Q23" s="22">
        <f>IF(M23,LARGE(L22:L23,1),LARGE(O22:O23,1))</f>
        <v>5321.1478376465238</v>
      </c>
      <c r="R23" s="22">
        <f>IF(M23,SMALL(L22:L23,1),SMALL(O22:O23,1))</f>
        <v>5266.839041139694</v>
      </c>
      <c r="S23" s="22" t="b">
        <f t="shared" si="7"/>
        <v>0</v>
      </c>
      <c r="U23" s="22"/>
      <c r="W23" s="36"/>
      <c r="X23" s="7"/>
    </row>
    <row r="24" spans="3:30">
      <c r="K24" s="59">
        <f>IF(G24,G24,K23+$D$10)</f>
        <v>105</v>
      </c>
      <c r="L24" s="58">
        <f t="shared" si="4"/>
        <v>5100</v>
      </c>
      <c r="M24" s="22" t="b">
        <f t="shared" si="5"/>
        <v>0</v>
      </c>
      <c r="N24" s="22">
        <f t="shared" si="6"/>
        <v>9</v>
      </c>
      <c r="O24" s="22">
        <f t="shared" si="3"/>
        <v>5215.6949913281196</v>
      </c>
      <c r="P24" s="22">
        <f>IF(M24,O24,L24)</f>
        <v>5100</v>
      </c>
      <c r="Q24" s="22">
        <f>IF(M24,LARGE(L23:L24,1),LARGE(O23:O24,1))</f>
        <v>5266.839041139694</v>
      </c>
      <c r="R24" s="22">
        <f>IF(M24,SMALL(L23:L24,1),SMALL(O23:O24,1))</f>
        <v>5215.6949913281196</v>
      </c>
      <c r="S24" s="22" t="b">
        <f t="shared" si="7"/>
        <v>0</v>
      </c>
      <c r="U24" s="22"/>
      <c r="W24" s="36"/>
      <c r="X24" s="7"/>
    </row>
    <row r="25" spans="3:30">
      <c r="K25" s="59">
        <f>IF(G25,G25,K24+$D$10)</f>
        <v>110</v>
      </c>
      <c r="L25" s="58">
        <f t="shared" si="4"/>
        <v>5100</v>
      </c>
      <c r="M25" s="22" t="b">
        <f t="shared" si="5"/>
        <v>0</v>
      </c>
      <c r="N25" s="22">
        <f t="shared" si="6"/>
        <v>10</v>
      </c>
      <c r="O25" s="22">
        <f t="shared" si="3"/>
        <v>5167.3931972753371</v>
      </c>
      <c r="P25" s="22">
        <f>IF(M25,O25,L25)</f>
        <v>5100</v>
      </c>
      <c r="Q25" s="22">
        <f>IF(M25,LARGE(L24:L25,1),LARGE(O24:O25,1))</f>
        <v>5215.6949913281196</v>
      </c>
      <c r="R25" s="22">
        <f>IF(M25,SMALL(L24:L25,1),SMALL(O24:O25,1))</f>
        <v>5167.3931972753371</v>
      </c>
      <c r="S25" s="22" t="b">
        <f t="shared" si="7"/>
        <v>0</v>
      </c>
      <c r="U25" s="22"/>
      <c r="W25" s="36"/>
      <c r="X25" s="7"/>
    </row>
    <row r="26" spans="3:30">
      <c r="K26" s="59">
        <f>IF(G26,G26,K25+$D$10)</f>
        <v>115</v>
      </c>
      <c r="L26" s="58">
        <f t="shared" si="4"/>
        <v>5100</v>
      </c>
      <c r="M26" s="22" t="b">
        <f t="shared" si="5"/>
        <v>0</v>
      </c>
      <c r="N26" s="22">
        <f t="shared" si="6"/>
        <v>11</v>
      </c>
      <c r="O26" s="22">
        <f t="shared" si="3"/>
        <v>5121.6568575072824</v>
      </c>
      <c r="P26" s="22">
        <f>IF(M26,O26,L26)</f>
        <v>5100</v>
      </c>
      <c r="Q26" s="22">
        <f>IF(M26,LARGE(L25:L26,1),LARGE(O25:O26,1))</f>
        <v>5167.3931972753371</v>
      </c>
      <c r="R26" s="22">
        <f>IF(M26,SMALL(L25:L26,1),SMALL(O25:O26,1))</f>
        <v>5121.6568575072824</v>
      </c>
      <c r="S26" s="22" t="b">
        <f t="shared" si="7"/>
        <v>0</v>
      </c>
      <c r="U26" s="22"/>
      <c r="W26" s="36"/>
      <c r="X26" s="7"/>
    </row>
    <row r="27" spans="3:30">
      <c r="K27" s="59">
        <f>IF(G27,G27,K26+$D$10)</f>
        <v>120</v>
      </c>
      <c r="L27" s="58">
        <f t="shared" si="4"/>
        <v>5100</v>
      </c>
      <c r="M27" s="22" t="b">
        <f t="shared" si="5"/>
        <v>0</v>
      </c>
      <c r="N27" s="22">
        <f t="shared" si="6"/>
        <v>12</v>
      </c>
      <c r="O27" s="22">
        <f t="shared" si="3"/>
        <v>5078.2467232552781</v>
      </c>
      <c r="P27" s="22">
        <f>IF(M27,O27,L27)</f>
        <v>5100</v>
      </c>
      <c r="Q27" s="22">
        <f>IF(M27,LARGE(L26:L27,1),LARGE(O26:O27,1))</f>
        <v>5121.6568575072824</v>
      </c>
      <c r="R27" s="22">
        <f>IF(M27,SMALL(L26:L27,1),SMALL(O26:O27,1))</f>
        <v>5078.2467232552781</v>
      </c>
      <c r="S27" s="22" t="b">
        <f>AND(P27&lt;=Q27,P27&gt;R27)</f>
        <v>1</v>
      </c>
      <c r="U27" s="22"/>
      <c r="W27" s="36"/>
      <c r="X27" s="7"/>
    </row>
    <row r="28" spans="3:30">
      <c r="K28" s="59">
        <f>IF(G28,G28,K27+$D$10)</f>
        <v>125</v>
      </c>
      <c r="L28" s="58">
        <f t="shared" si="4"/>
        <v>5100</v>
      </c>
      <c r="M28" s="22" t="b">
        <f t="shared" si="5"/>
        <v>0</v>
      </c>
      <c r="N28" s="22">
        <f t="shared" si="6"/>
        <v>13</v>
      </c>
      <c r="O28" s="22">
        <f t="shared" si="3"/>
        <v>5036.9546829857081</v>
      </c>
      <c r="P28" s="22">
        <f>IF(M28,O28,L28)</f>
        <v>5100</v>
      </c>
      <c r="Q28" s="22">
        <f>IF(M28,LARGE(L27:L28,1),LARGE(O27:O28,1))</f>
        <v>5078.2467232552781</v>
      </c>
      <c r="R28" s="22">
        <f>IF(M28,SMALL(L27:L28,1),SMALL(O27:O28,1))</f>
        <v>5036.9546829857081</v>
      </c>
      <c r="S28" s="22" t="b">
        <f t="shared" si="7"/>
        <v>0</v>
      </c>
      <c r="U28" s="22"/>
      <c r="W28" s="36"/>
      <c r="X28" s="7"/>
    </row>
    <row r="29" spans="3:30">
      <c r="K29" s="59">
        <f>IF(G29,G29,K28+$D$10)</f>
        <v>130</v>
      </c>
      <c r="L29" s="58">
        <f t="shared" si="4"/>
        <v>5100</v>
      </c>
      <c r="M29" s="22" t="b">
        <f t="shared" si="5"/>
        <v>0</v>
      </c>
      <c r="N29" s="22">
        <f t="shared" si="6"/>
        <v>14</v>
      </c>
      <c r="O29" s="22">
        <f t="shared" si="3"/>
        <v>4997.5986509921122</v>
      </c>
      <c r="P29" s="22">
        <f>IF(M29,O29,L29)</f>
        <v>5100</v>
      </c>
      <c r="Q29" s="22">
        <f>IF(M29,LARGE(L28:L29,1),LARGE(O28:O29,1))</f>
        <v>5036.9546829857081</v>
      </c>
      <c r="R29" s="22">
        <f>IF(M29,SMALL(L28:L29,1),SMALL(O28:O29,1))</f>
        <v>4997.5986509921122</v>
      </c>
      <c r="S29" s="22" t="b">
        <f t="shared" si="7"/>
        <v>0</v>
      </c>
      <c r="U29" s="22"/>
      <c r="W29" s="36"/>
      <c r="X29" s="7"/>
    </row>
    <row r="30" spans="3:30">
      <c r="K30" s="59">
        <f>IF(G30,G30,K29+$D$10)</f>
        <v>135</v>
      </c>
      <c r="L30" s="58">
        <f t="shared" si="4"/>
        <v>5100</v>
      </c>
      <c r="M30" s="22" t="b">
        <f t="shared" si="5"/>
        <v>0</v>
      </c>
      <c r="N30" s="22">
        <f t="shared" si="6"/>
        <v>15</v>
      </c>
      <c r="O30" s="22">
        <f t="shared" si="3"/>
        <v>4960.0184558602141</v>
      </c>
      <c r="P30" s="22">
        <f>IF(M30,O30,L30)</f>
        <v>5100</v>
      </c>
      <c r="Q30" s="22">
        <f>IF(M30,LARGE(L29:L30,1),LARGE(O29:O30,1))</f>
        <v>4997.5986509921122</v>
      </c>
      <c r="R30" s="22">
        <f>IF(M30,SMALL(L29:L30,1),SMALL(O29:O30,1))</f>
        <v>4960.0184558602141</v>
      </c>
      <c r="S30" s="22" t="b">
        <f t="shared" si="7"/>
        <v>0</v>
      </c>
      <c r="U30" s="22"/>
      <c r="W30" s="36"/>
      <c r="X30" s="7"/>
    </row>
    <row r="31" spans="3:30">
      <c r="K31" s="59">
        <f>IF(G31,G31,K30+$D$10)</f>
        <v>140</v>
      </c>
      <c r="L31" s="58">
        <f t="shared" si="4"/>
        <v>5100</v>
      </c>
      <c r="M31" s="22" t="b">
        <f t="shared" si="5"/>
        <v>0</v>
      </c>
      <c r="N31" s="22">
        <f t="shared" si="6"/>
        <v>16</v>
      </c>
      <c r="O31" s="22">
        <f t="shared" si="3"/>
        <v>4924.0725040362504</v>
      </c>
      <c r="P31" s="22">
        <f>IF(M31,O31,L31)</f>
        <v>5100</v>
      </c>
      <c r="Q31" s="22">
        <f>IF(M31,LARGE(L30:L31,1),LARGE(O30:O31,1))</f>
        <v>4960.0184558602141</v>
      </c>
      <c r="R31" s="22">
        <f>IF(M31,SMALL(L30:L31,1),SMALL(O30:O31,1))</f>
        <v>4924.0725040362504</v>
      </c>
      <c r="S31" s="22" t="b">
        <f t="shared" si="7"/>
        <v>0</v>
      </c>
      <c r="U31" s="22"/>
      <c r="W31" s="36"/>
      <c r="X31" s="7"/>
    </row>
    <row r="32" spans="3:30">
      <c r="K32" s="59">
        <f>IF(G32,G32,K31+$D$10)</f>
        <v>145</v>
      </c>
      <c r="L32" s="58">
        <f t="shared" si="4"/>
        <v>5100</v>
      </c>
      <c r="M32" s="22" t="b">
        <f t="shared" si="5"/>
        <v>0</v>
      </c>
      <c r="N32" s="22">
        <f t="shared" si="6"/>
        <v>17</v>
      </c>
      <c r="O32" s="22">
        <f t="shared" si="3"/>
        <v>4889.6350503579333</v>
      </c>
      <c r="P32" s="22">
        <f>IF(M32,O32,L32)</f>
        <v>5100</v>
      </c>
      <c r="Q32" s="22">
        <f>IF(M32,LARGE(L31:L32,1),LARGE(O31:O32,1))</f>
        <v>4924.0725040362504</v>
      </c>
      <c r="R32" s="22">
        <f>IF(M32,SMALL(L31:L32,1),SMALL(O31:O32,1))</f>
        <v>4889.6350503579333</v>
      </c>
      <c r="S32" s="22" t="b">
        <f t="shared" si="7"/>
        <v>0</v>
      </c>
      <c r="U32" s="22"/>
      <c r="W32" s="36"/>
      <c r="X32" s="7"/>
    </row>
    <row r="33" spans="11:24">
      <c r="K33" s="59">
        <f>IF(G33,G33,K32+$D$10)</f>
        <v>150</v>
      </c>
      <c r="L33" s="58">
        <f t="shared" si="4"/>
        <v>5100</v>
      </c>
      <c r="M33" s="22" t="b">
        <f t="shared" si="5"/>
        <v>0</v>
      </c>
      <c r="N33" s="22">
        <f t="shared" si="6"/>
        <v>18</v>
      </c>
      <c r="O33" s="22">
        <f t="shared" si="3"/>
        <v>4856.5939483357488</v>
      </c>
      <c r="P33" s="22">
        <f>IF(M33,O33,L33)</f>
        <v>5100</v>
      </c>
      <c r="Q33" s="22">
        <f>IF(M33,LARGE(L32:L33,1),LARGE(O32:O33,1))</f>
        <v>4889.6350503579333</v>
      </c>
      <c r="R33" s="22">
        <f>IF(M33,SMALL(L32:L33,1),SMALL(O32:O33,1))</f>
        <v>4856.5939483357488</v>
      </c>
      <c r="S33" s="22" t="b">
        <f t="shared" si="7"/>
        <v>0</v>
      </c>
      <c r="U33" s="22"/>
      <c r="W33" s="36"/>
      <c r="X33" s="7"/>
    </row>
    <row r="34" spans="11:24">
      <c r="K34" s="59">
        <f>IF(G34,G34,K33+$D$10)</f>
        <v>155</v>
      </c>
      <c r="L34" s="58">
        <f t="shared" si="4"/>
        <v>5100</v>
      </c>
      <c r="M34" s="22" t="b">
        <f t="shared" si="5"/>
        <v>0</v>
      </c>
      <c r="N34" s="22">
        <f t="shared" si="6"/>
        <v>19</v>
      </c>
      <c r="O34" s="22">
        <f t="shared" si="3"/>
        <v>4824.8487829245323</v>
      </c>
      <c r="P34" s="22">
        <f>IF(M34,O34,L34)</f>
        <v>5100</v>
      </c>
      <c r="Q34" s="22">
        <f>IF(M34,LARGE(L33:L34,1),LARGE(O33:O34,1))</f>
        <v>4856.5939483357488</v>
      </c>
      <c r="R34" s="22">
        <f>IF(M34,SMALL(L33:L34,1),SMALL(O33:O34,1))</f>
        <v>4824.8487829245323</v>
      </c>
      <c r="S34" s="22" t="b">
        <f t="shared" si="7"/>
        <v>0</v>
      </c>
      <c r="U34" s="22"/>
      <c r="W34" s="36"/>
      <c r="X34" s="7"/>
    </row>
    <row r="35" spans="11:24">
      <c r="K35" s="59">
        <f>IF(G35,G35,K34+$D$10)</f>
        <v>160</v>
      </c>
      <c r="L35" s="58">
        <f t="shared" si="4"/>
        <v>5100</v>
      </c>
      <c r="M35" s="22" t="b">
        <f t="shared" si="5"/>
        <v>0</v>
      </c>
      <c r="N35" s="22">
        <f t="shared" si="6"/>
        <v>20</v>
      </c>
      <c r="O35" s="22">
        <f t="shared" si="3"/>
        <v>4794.3093106995657</v>
      </c>
      <c r="P35" s="22">
        <f>IF(M35,O35,L35)</f>
        <v>5100</v>
      </c>
      <c r="Q35" s="22">
        <f>IF(M35,LARGE(L34:L35,1),LARGE(O34:O35,1))</f>
        <v>4824.8487829245323</v>
      </c>
      <c r="R35" s="22">
        <f>IF(M35,SMALL(L34:L35,1),SMALL(O34:O35,1))</f>
        <v>4794.3093106995657</v>
      </c>
      <c r="S35" s="22" t="b">
        <f t="shared" si="7"/>
        <v>0</v>
      </c>
      <c r="U35" s="22"/>
      <c r="W35" s="36"/>
      <c r="X35" s="7"/>
    </row>
    <row r="36" spans="11:24">
      <c r="K36" s="59">
        <f>IF(G36,G36,K35+$D$10)</f>
        <v>165</v>
      </c>
      <c r="L36" s="58">
        <f t="shared" si="4"/>
        <v>5100</v>
      </c>
      <c r="M36" s="22" t="b">
        <f t="shared" si="5"/>
        <v>0</v>
      </c>
      <c r="N36" s="22">
        <f t="shared" si="6"/>
        <v>21</v>
      </c>
      <c r="O36" s="22">
        <f t="shared" si="3"/>
        <v>4764.8941489444487</v>
      </c>
      <c r="P36" s="22">
        <f>IF(M36,O36,L36)</f>
        <v>5100</v>
      </c>
      <c r="Q36" s="22">
        <f>IF(M36,LARGE(L35:L36,1),LARGE(O35:O36,1))</f>
        <v>4794.3093106995657</v>
      </c>
      <c r="R36" s="22">
        <f>IF(M36,SMALL(L35:L36,1),SMALL(O35:O36,1))</f>
        <v>4764.8941489444487</v>
      </c>
      <c r="S36" s="22" t="b">
        <f t="shared" si="7"/>
        <v>0</v>
      </c>
      <c r="U36" s="22"/>
      <c r="W36" s="36"/>
      <c r="X36" s="7"/>
    </row>
    <row r="37" spans="11:24">
      <c r="K37" s="59">
        <f>IF(G37,G37,K36+$D$10)</f>
        <v>170</v>
      </c>
      <c r="L37" s="58">
        <f t="shared" si="4"/>
        <v>5100</v>
      </c>
      <c r="M37" s="22" t="b">
        <f t="shared" si="5"/>
        <v>0</v>
      </c>
      <c r="N37" s="22">
        <f t="shared" si="6"/>
        <v>22</v>
      </c>
      <c r="O37" s="22">
        <f t="shared" si="3"/>
        <v>4736.5296676989856</v>
      </c>
      <c r="P37" s="22">
        <f>IF(M37,O37,L37)</f>
        <v>5100</v>
      </c>
      <c r="Q37" s="22">
        <f>IF(M37,LARGE(L36:L37,1),LARGE(O36:O37,1))</f>
        <v>4764.8941489444487</v>
      </c>
      <c r="R37" s="22">
        <f>IF(M37,SMALL(L36:L37,1),SMALL(O36:O37,1))</f>
        <v>4736.5296676989856</v>
      </c>
      <c r="S37" s="22" t="b">
        <f t="shared" si="7"/>
        <v>0</v>
      </c>
      <c r="U37" s="22"/>
      <c r="W37" s="36"/>
      <c r="X37" s="7"/>
    </row>
    <row r="38" spans="11:24">
      <c r="K38" s="59">
        <f>IF(G38,G38,K37+$D$10)</f>
        <v>175</v>
      </c>
      <c r="L38" s="58">
        <f t="shared" si="4"/>
        <v>5100</v>
      </c>
      <c r="M38" s="22" t="b">
        <f t="shared" si="5"/>
        <v>0</v>
      </c>
      <c r="N38" s="22">
        <f t="shared" si="6"/>
        <v>23</v>
      </c>
      <c r="O38" s="22">
        <f t="shared" si="3"/>
        <v>4709.1490483824546</v>
      </c>
      <c r="P38" s="22">
        <f>IF(M38,O38,L38)</f>
        <v>5100</v>
      </c>
      <c r="Q38" s="22">
        <f>IF(M38,LARGE(L37:L38,1),LARGE(O37:O38,1))</f>
        <v>4736.5296676989856</v>
      </c>
      <c r="R38" s="22">
        <f>IF(M38,SMALL(L37:L38,1),SMALL(O37:O38,1))</f>
        <v>4709.1490483824546</v>
      </c>
      <c r="S38" s="22" t="b">
        <f t="shared" si="7"/>
        <v>0</v>
      </c>
      <c r="U38" s="22"/>
      <c r="W38" s="36"/>
      <c r="X38" s="7"/>
    </row>
    <row r="39" spans="11:24">
      <c r="K39" s="59">
        <f>IF(G39,G39,K38+$D$10)</f>
        <v>180</v>
      </c>
      <c r="L39" s="58">
        <f t="shared" si="4"/>
        <v>5100</v>
      </c>
      <c r="M39" s="22" t="b">
        <f t="shared" si="5"/>
        <v>0</v>
      </c>
      <c r="N39" s="22">
        <f t="shared" si="6"/>
        <v>24</v>
      </c>
      <c r="O39" s="22">
        <f t="shared" si="3"/>
        <v>4682.6914799698516</v>
      </c>
      <c r="P39" s="22">
        <f>IF(M39,O39,L39)</f>
        <v>5100</v>
      </c>
      <c r="Q39" s="22">
        <f>IF(M39,LARGE(L38:L39,1),LARGE(O38:O39,1))</f>
        <v>4709.1490483824546</v>
      </c>
      <c r="R39" s="22">
        <f>IF(M39,SMALL(L38:L39,1),SMALL(O38:O39,1))</f>
        <v>4682.6914799698516</v>
      </c>
      <c r="S39" s="22" t="b">
        <f t="shared" si="7"/>
        <v>0</v>
      </c>
      <c r="U39" s="22"/>
      <c r="W39" s="36"/>
      <c r="X39" s="7"/>
    </row>
    <row r="40" spans="11:24">
      <c r="K40" s="59">
        <f>IF(G40,G40,K39+$D$10)</f>
        <v>185</v>
      </c>
      <c r="L40" s="58">
        <f t="shared" si="4"/>
        <v>5100</v>
      </c>
      <c r="M40" s="22" t="b">
        <f t="shared" si="5"/>
        <v>0</v>
      </c>
      <c r="N40" s="22">
        <f t="shared" si="6"/>
        <v>25</v>
      </c>
      <c r="O40" s="22">
        <f t="shared" si="3"/>
        <v>4657.1014694106379</v>
      </c>
      <c r="P40" s="22">
        <f>IF(M40,O40,L40)</f>
        <v>5100</v>
      </c>
      <c r="Q40" s="22">
        <f>IF(M40,LARGE(L39:L40,1),LARGE(O39:O40,1))</f>
        <v>4682.6914799698516</v>
      </c>
      <c r="R40" s="22">
        <f>IF(M40,SMALL(L39:L40,1),SMALL(O39:O40,1))</f>
        <v>4657.1014694106379</v>
      </c>
      <c r="S40" s="22" t="b">
        <f t="shared" si="7"/>
        <v>0</v>
      </c>
      <c r="U40" s="22"/>
      <c r="W40" s="36"/>
      <c r="X40" s="7"/>
    </row>
    <row r="41" spans="11:24">
      <c r="K41" s="59">
        <f>IF(G41,G41,K40+$D$10)</f>
        <v>190</v>
      </c>
      <c r="L41" s="58">
        <f t="shared" si="4"/>
        <v>5100</v>
      </c>
      <c r="M41" s="22" t="b">
        <f t="shared" si="5"/>
        <v>0</v>
      </c>
      <c r="N41" s="22">
        <f t="shared" si="6"/>
        <v>26</v>
      </c>
      <c r="O41" s="22">
        <f t="shared" si="3"/>
        <v>4632.3282474451335</v>
      </c>
      <c r="P41" s="22">
        <f>IF(M41,O41,L41)</f>
        <v>5100</v>
      </c>
      <c r="Q41" s="22">
        <f>IF(M41,LARGE(L40:L41,1),LARGE(O40:O41,1))</f>
        <v>4657.1014694106379</v>
      </c>
      <c r="R41" s="22">
        <f>IF(M41,SMALL(L40:L41,1),SMALL(O40:O41,1))</f>
        <v>4632.3282474451335</v>
      </c>
      <c r="S41" s="22" t="b">
        <f t="shared" si="7"/>
        <v>0</v>
      </c>
      <c r="U41" s="22"/>
      <c r="W41" s="36"/>
      <c r="X41" s="7"/>
    </row>
    <row r="42" spans="11:24">
      <c r="K42" s="59">
        <f>IF(G42,G42,K41+$D$10)</f>
        <v>195</v>
      </c>
      <c r="L42" s="58">
        <f t="shared" si="4"/>
        <v>5100</v>
      </c>
      <c r="M42" s="22" t="b">
        <f t="shared" si="5"/>
        <v>0</v>
      </c>
      <c r="N42" s="22">
        <f t="shared" si="6"/>
        <v>27</v>
      </c>
      <c r="O42" s="22">
        <f t="shared" si="3"/>
        <v>4608.3252544902352</v>
      </c>
      <c r="P42" s="22">
        <f>IF(M42,O42,L42)</f>
        <v>5100</v>
      </c>
      <c r="Q42" s="22">
        <f>IF(M42,LARGE(L41:L42,1),LARGE(O41:O42,1))</f>
        <v>4632.3282474451335</v>
      </c>
      <c r="R42" s="22">
        <f>IF(M42,SMALL(L41:L42,1),SMALL(O41:O42,1))</f>
        <v>4608.3252544902352</v>
      </c>
      <c r="S42" s="22" t="b">
        <f t="shared" si="7"/>
        <v>0</v>
      </c>
      <c r="U42" s="22"/>
      <c r="W42" s="36"/>
      <c r="X42" s="7"/>
    </row>
    <row r="43" spans="11:24">
      <c r="K43" s="59">
        <f>IF(G43,G43,K42+$D$10)</f>
        <v>200</v>
      </c>
      <c r="L43" s="58">
        <f t="shared" si="4"/>
        <v>5100</v>
      </c>
      <c r="M43" s="22" t="b">
        <f t="shared" si="5"/>
        <v>0</v>
      </c>
      <c r="N43" s="22">
        <f t="shared" si="6"/>
        <v>28</v>
      </c>
      <c r="O43" s="22">
        <f t="shared" si="3"/>
        <v>4585.049694054178</v>
      </c>
      <c r="P43" s="22">
        <f>IF(M43,O43,L43)</f>
        <v>5100</v>
      </c>
      <c r="Q43" s="22">
        <f>IF(M43,LARGE(L42:L43,1),LARGE(O42:O43,1))</f>
        <v>4608.3252544902352</v>
      </c>
      <c r="R43" s="22">
        <f>IF(M43,SMALL(L42:L43,1),SMALL(O42:O43,1))</f>
        <v>4585.049694054178</v>
      </c>
      <c r="S43" s="22" t="b">
        <f t="shared" si="7"/>
        <v>0</v>
      </c>
      <c r="U43" s="22"/>
      <c r="W43" s="36"/>
      <c r="X43" s="7"/>
    </row>
    <row r="44" spans="11:24">
      <c r="K44" s="59">
        <f>IF(G44,G44,K43+$D$10)</f>
        <v>205</v>
      </c>
      <c r="L44" s="58">
        <f t="shared" si="4"/>
        <v>5100</v>
      </c>
      <c r="M44" s="22" t="b">
        <f t="shared" si="5"/>
        <v>0</v>
      </c>
      <c r="N44" s="22">
        <f t="shared" si="6"/>
        <v>29</v>
      </c>
      <c r="O44" s="22">
        <f t="shared" si="3"/>
        <v>4562.4621433647599</v>
      </c>
      <c r="P44" s="22">
        <f>IF(M44,O44,L44)</f>
        <v>5100</v>
      </c>
      <c r="Q44" s="22">
        <f>IF(M44,LARGE(L43:L44,1),LARGE(O43:O44,1))</f>
        <v>4585.049694054178</v>
      </c>
      <c r="R44" s="22">
        <f>IF(M44,SMALL(L43:L44,1),SMALL(O43:O44,1))</f>
        <v>4562.4621433647599</v>
      </c>
      <c r="S44" s="22" t="b">
        <f t="shared" si="7"/>
        <v>0</v>
      </c>
      <c r="U44" s="22"/>
      <c r="W44" s="36"/>
      <c r="X44" s="7"/>
    </row>
    <row r="45" spans="11:24">
      <c r="K45" s="59">
        <f>IF(G45,G45,K44+$D$10)</f>
        <v>210</v>
      </c>
      <c r="L45" s="58">
        <f t="shared" si="4"/>
        <v>5100</v>
      </c>
      <c r="M45" s="22" t="b">
        <f t="shared" si="5"/>
        <v>0</v>
      </c>
      <c r="N45" s="22">
        <f t="shared" si="6"/>
        <v>30</v>
      </c>
      <c r="O45" s="22">
        <f t="shared" si="3"/>
        <v>4540.5262126814669</v>
      </c>
      <c r="P45" s="22">
        <f>IF(M45,O45,L45)</f>
        <v>5100</v>
      </c>
      <c r="Q45" s="22">
        <f>IF(M45,LARGE(L44:L45,1),LARGE(O44:O45,1))</f>
        <v>4562.4621433647599</v>
      </c>
      <c r="R45" s="22">
        <f>IF(M45,SMALL(L44:L45,1),SMALL(O44:O45,1))</f>
        <v>4540.5262126814669</v>
      </c>
      <c r="S45" s="22" t="b">
        <f t="shared" si="7"/>
        <v>0</v>
      </c>
      <c r="U45" s="22"/>
      <c r="W45" s="36"/>
      <c r="X45" s="7"/>
    </row>
    <row r="46" spans="11:24">
      <c r="K46" s="59">
        <f>IF(G46,G46,K45+$D$10)</f>
        <v>215</v>
      </c>
      <c r="L46" s="58">
        <f t="shared" si="4"/>
        <v>5100</v>
      </c>
      <c r="M46" s="22" t="b">
        <f t="shared" si="5"/>
        <v>0</v>
      </c>
      <c r="N46" s="22">
        <f t="shared" si="6"/>
        <v>31</v>
      </c>
      <c r="O46" s="22">
        <f t="shared" si="3"/>
        <v>4519.2082462040125</v>
      </c>
      <c r="P46" s="22">
        <f>IF(M46,O46,L46)</f>
        <v>5100</v>
      </c>
      <c r="Q46" s="22">
        <f>IF(M46,LARGE(L45:L46,1),LARGE(O45:O46,1))</f>
        <v>4540.5262126814669</v>
      </c>
      <c r="R46" s="22">
        <f>IF(M46,SMALL(L45:L46,1),SMALL(O45:O46,1))</f>
        <v>4519.2082462040125</v>
      </c>
      <c r="S46" s="22" t="b">
        <f t="shared" si="7"/>
        <v>0</v>
      </c>
      <c r="U46" s="22"/>
      <c r="W46" s="36"/>
      <c r="X46" s="7"/>
    </row>
    <row r="47" spans="11:24">
      <c r="K47" s="59">
        <f>IF(G47,G47,K46+$D$10)</f>
        <v>220</v>
      </c>
      <c r="L47" s="58">
        <f t="shared" si="4"/>
        <v>5100</v>
      </c>
      <c r="M47" s="22" t="b">
        <f t="shared" si="5"/>
        <v>0</v>
      </c>
      <c r="N47" s="22">
        <f t="shared" si="6"/>
        <v>32</v>
      </c>
      <c r="O47" s="22">
        <f t="shared" si="3"/>
        <v>4498.4770586606037</v>
      </c>
      <c r="P47" s="22">
        <f>IF(M47,O47,L47)</f>
        <v>5100</v>
      </c>
      <c r="Q47" s="22">
        <f>IF(M47,LARGE(L46:L47,1),LARGE(O46:O47,1))</f>
        <v>4519.2082462040125</v>
      </c>
      <c r="R47" s="22">
        <f>IF(M47,SMALL(L46:L47,1),SMALL(O46:O47,1))</f>
        <v>4498.4770586606037</v>
      </c>
      <c r="S47" s="22" t="b">
        <f t="shared" si="7"/>
        <v>0</v>
      </c>
      <c r="U47" s="22"/>
      <c r="W47" s="36"/>
      <c r="X47" s="7"/>
    </row>
    <row r="48" spans="11:24">
      <c r="K48" s="59">
        <f>IF(G48,G48,K47+$D$10)</f>
        <v>225</v>
      </c>
      <c r="L48" s="58">
        <f t="shared" si="4"/>
        <v>5100</v>
      </c>
      <c r="M48" s="22" t="b">
        <f t="shared" si="5"/>
        <v>0</v>
      </c>
      <c r="N48" s="22">
        <f t="shared" si="6"/>
        <v>33</v>
      </c>
      <c r="O48" s="22">
        <f t="shared" si="3"/>
        <v>4478.3037026146749</v>
      </c>
      <c r="P48" s="22">
        <f>IF(M48,O48,L48)</f>
        <v>5100</v>
      </c>
      <c r="Q48" s="22">
        <f>IF(M48,LARGE(L47:L48,1),LARGE(O47:O48,1))</f>
        <v>4498.4770586606037</v>
      </c>
      <c r="R48" s="22">
        <f>IF(M48,SMALL(L47:L48,1),SMALL(O47:O48,1))</f>
        <v>4478.3037026146749</v>
      </c>
      <c r="S48" s="22" t="b">
        <f t="shared" si="7"/>
        <v>0</v>
      </c>
      <c r="U48" s="22"/>
      <c r="W48" s="36"/>
      <c r="X48" s="7"/>
    </row>
    <row r="49" spans="1:24">
      <c r="K49" s="59">
        <f>IF(G49,G49,K48+$D$10)</f>
        <v>230</v>
      </c>
      <c r="L49" s="58">
        <f t="shared" si="4"/>
        <v>5100</v>
      </c>
      <c r="M49" s="22" t="b">
        <f t="shared" si="5"/>
        <v>0</v>
      </c>
      <c r="N49" s="22">
        <f t="shared" si="6"/>
        <v>34</v>
      </c>
      <c r="O49" s="22">
        <f t="shared" si="3"/>
        <v>4458.6612623124201</v>
      </c>
      <c r="P49" s="22">
        <f>IF(M49,O49,L49)</f>
        <v>5100</v>
      </c>
      <c r="Q49" s="22">
        <f>IF(M49,LARGE(L48:L49,1),LARGE(O48:O49,1))</f>
        <v>4478.3037026146749</v>
      </c>
      <c r="R49" s="22">
        <f>IF(M49,SMALL(L48:L49,1),SMALL(O48:O49,1))</f>
        <v>4458.6612623124201</v>
      </c>
      <c r="S49" s="22" t="b">
        <f t="shared" si="7"/>
        <v>0</v>
      </c>
      <c r="U49" s="22"/>
      <c r="W49" s="36"/>
      <c r="X49" s="7"/>
    </row>
    <row r="50" spans="1:24">
      <c r="K50" s="59">
        <f>IF(G50,G50,K49+$D$10)</f>
        <v>235</v>
      </c>
      <c r="L50" s="58">
        <f t="shared" si="4"/>
        <v>5100</v>
      </c>
      <c r="M50" s="22" t="b">
        <f t="shared" si="5"/>
        <v>0</v>
      </c>
      <c r="N50" s="22">
        <f t="shared" si="6"/>
        <v>35</v>
      </c>
      <c r="O50" s="22">
        <f t="shared" si="3"/>
        <v>4439.5246705391128</v>
      </c>
      <c r="P50" s="22">
        <f>IF(M50,O50,L50)</f>
        <v>5100</v>
      </c>
      <c r="Q50" s="22">
        <f>IF(M50,LARGE(L49:L50,1),LARGE(O49:O50,1))</f>
        <v>4458.6612623124201</v>
      </c>
      <c r="R50" s="22">
        <f>IF(M50,SMALL(L49:L50,1),SMALL(O49:O50,1))</f>
        <v>4439.5246705391128</v>
      </c>
      <c r="S50" s="22" t="b">
        <f t="shared" si="7"/>
        <v>0</v>
      </c>
      <c r="U50" s="22"/>
      <c r="W50" s="36"/>
      <c r="X50" s="7"/>
    </row>
    <row r="51" spans="1:24">
      <c r="K51" s="59">
        <f>IF(G51,G51,K50+$D$10)</f>
        <v>240</v>
      </c>
      <c r="L51" s="58">
        <f t="shared" si="4"/>
        <v>5100</v>
      </c>
      <c r="M51" s="22" t="b">
        <f t="shared" si="5"/>
        <v>0</v>
      </c>
      <c r="N51" s="22">
        <f t="shared" si="6"/>
        <v>36</v>
      </c>
      <c r="O51" s="22">
        <f t="shared" si="3"/>
        <v>4420.8705454865776</v>
      </c>
      <c r="P51" s="22">
        <f>IF(M51,O51,L51)</f>
        <v>5100</v>
      </c>
      <c r="Q51" s="22">
        <f>IF(M51,LARGE(L50:L51,1),LARGE(O50:O51,1))</f>
        <v>4439.5246705391128</v>
      </c>
      <c r="R51" s="22">
        <f>IF(M51,SMALL(L50:L51,1),SMALL(O50:O51,1))</f>
        <v>4420.8705454865776</v>
      </c>
      <c r="S51" s="22" t="b">
        <f t="shared" si="7"/>
        <v>0</v>
      </c>
      <c r="U51" s="22"/>
      <c r="W51" s="36"/>
      <c r="X51" s="7"/>
    </row>
    <row r="52" spans="1:24">
      <c r="K52" s="60">
        <f>IF(G52,G52,K51+$D$10)</f>
        <v>245</v>
      </c>
      <c r="L52" s="58">
        <f t="shared" si="4"/>
        <v>5100</v>
      </c>
      <c r="M52" s="22" t="b">
        <f t="shared" si="5"/>
        <v>0</v>
      </c>
      <c r="N52" s="22">
        <f t="shared" si="6"/>
        <v>37</v>
      </c>
      <c r="O52" s="22">
        <f t="shared" si="3"/>
        <v>4402.6770450784097</v>
      </c>
      <c r="P52" s="22">
        <f>IF(M52,O52,L52)</f>
        <v>5100</v>
      </c>
      <c r="Q52" s="22">
        <f>IF(M52,LARGE(L51:L52,1),LARGE(O51:O52,1))</f>
        <v>4420.8705454865776</v>
      </c>
      <c r="R52" s="22">
        <f>IF(M52,SMALL(L51:L52,1),SMALL(O51:O52,1))</f>
        <v>4402.6770450784097</v>
      </c>
      <c r="S52" s="22" t="b">
        <f t="shared" si="7"/>
        <v>0</v>
      </c>
      <c r="U52" s="22"/>
      <c r="W52" s="36"/>
      <c r="X52" s="7"/>
    </row>
    <row r="53" spans="1:24">
      <c r="W53" s="36"/>
      <c r="X53" s="7"/>
    </row>
    <row r="54" spans="1:24">
      <c r="N54" s="7">
        <f>N52</f>
        <v>37</v>
      </c>
      <c r="P54" t="s">
        <v>77</v>
      </c>
      <c r="Q54" s="46">
        <f>SUMPRODUCT(U58:U231*S58:S231)</f>
        <v>120</v>
      </c>
      <c r="R54" s="46">
        <f>MATCH(TRUE,U58:U231,0)</f>
        <v>22</v>
      </c>
      <c r="S54" s="7">
        <f>R54+2</f>
        <v>24</v>
      </c>
      <c r="U54">
        <f>INDEX(S58:S231,S54)</f>
        <v>125</v>
      </c>
      <c r="W54" s="36"/>
      <c r="X54" s="7"/>
    </row>
    <row r="55" spans="1:24">
      <c r="W55" s="36"/>
      <c r="X55" s="7"/>
    </row>
    <row r="56" spans="1:24">
      <c r="P56" t="s">
        <v>5</v>
      </c>
      <c r="R56" t="s">
        <v>30</v>
      </c>
      <c r="T56" t="s">
        <v>128</v>
      </c>
      <c r="U56" t="s">
        <v>129</v>
      </c>
      <c r="W56" s="36"/>
      <c r="X56" s="7"/>
    </row>
    <row r="57" spans="1:24">
      <c r="O57" t="s">
        <v>112</v>
      </c>
      <c r="Q57" t="s">
        <v>6</v>
      </c>
      <c r="S57" t="s">
        <v>77</v>
      </c>
      <c r="T57" t="s">
        <v>30</v>
      </c>
      <c r="U57" t="s">
        <v>30</v>
      </c>
      <c r="W57" s="36"/>
      <c r="X57" s="7"/>
    </row>
    <row r="58" spans="1:24">
      <c r="A58" s="3" t="s">
        <v>32</v>
      </c>
      <c r="M58">
        <v>1</v>
      </c>
      <c r="N58">
        <v>1</v>
      </c>
      <c r="O58" t="b">
        <f>N58&lt;=$N$54</f>
        <v>1</v>
      </c>
      <c r="P58" s="45">
        <f>IF(O58,INDEX($L$16:$L$52,N58))</f>
        <v>700</v>
      </c>
      <c r="Q58" s="7">
        <f>IF(O59,INDEX($K$16:$K$52,N59))</f>
        <v>24</v>
      </c>
      <c r="R58" s="45">
        <f>IF(O58,INDEX($O$16:$O$52,N58))</f>
        <v>5379</v>
      </c>
      <c r="S58">
        <f>Q58</f>
        <v>24</v>
      </c>
      <c r="T58" t="b">
        <f>P58&gt;R58</f>
        <v>0</v>
      </c>
      <c r="U58" t="b">
        <f>T58&lt;&gt;T59</f>
        <v>0</v>
      </c>
      <c r="W58" s="36"/>
      <c r="X58" s="7"/>
    </row>
    <row r="59" spans="1:24">
      <c r="M59">
        <f>IF(M58=2,1,M58+1)</f>
        <v>2</v>
      </c>
      <c r="N59">
        <f t="shared" ref="N59:N90" si="8">IF(M59=1,N58+1,N58)</f>
        <v>1</v>
      </c>
      <c r="O59" t="b">
        <f t="shared" ref="O59:O122" si="9">N59&lt;=$N$54</f>
        <v>1</v>
      </c>
      <c r="P59" s="45">
        <f>IF(O59,INDEX($L$16:$L$52,N59))</f>
        <v>700</v>
      </c>
      <c r="Q59" s="7">
        <f t="shared" ref="Q59:Q122" si="10">IF(O60,INDEX($K$16:$K$52,N60))</f>
        <v>28</v>
      </c>
      <c r="R59" s="45">
        <f t="shared" ref="R59:R122" si="11">IF(O59,INDEX($O$16:$O$52,N59))</f>
        <v>5379</v>
      </c>
      <c r="S59">
        <f t="shared" ref="S59:S122" si="12">Q59</f>
        <v>28</v>
      </c>
      <c r="T59" t="b">
        <f t="shared" ref="T59:T122" si="13">P59&gt;R59</f>
        <v>0</v>
      </c>
      <c r="U59" t="b">
        <f t="shared" ref="U59:U122" si="14">T59&lt;&gt;T60</f>
        <v>0</v>
      </c>
      <c r="W59" s="36"/>
      <c r="X59" s="7"/>
    </row>
    <row r="60" spans="1:24">
      <c r="M60">
        <f t="shared" ref="M60:M123" si="15">IF(M59=2,1,M59+1)</f>
        <v>1</v>
      </c>
      <c r="N60">
        <f t="shared" si="8"/>
        <v>2</v>
      </c>
      <c r="O60" t="b">
        <f t="shared" si="9"/>
        <v>1</v>
      </c>
      <c r="P60" s="45">
        <f>IF(O60,INDEX($L$16:$L$52,N60))</f>
        <v>900</v>
      </c>
      <c r="Q60" s="7">
        <f t="shared" si="10"/>
        <v>28</v>
      </c>
      <c r="R60" s="45">
        <f t="shared" si="11"/>
        <v>5379</v>
      </c>
      <c r="S60">
        <f t="shared" si="12"/>
        <v>28</v>
      </c>
      <c r="T60" t="b">
        <f t="shared" si="13"/>
        <v>0</v>
      </c>
      <c r="U60" t="b">
        <f t="shared" si="14"/>
        <v>0</v>
      </c>
      <c r="W60" s="36"/>
      <c r="X60" s="7"/>
    </row>
    <row r="61" spans="1:24">
      <c r="M61">
        <f t="shared" si="15"/>
        <v>2</v>
      </c>
      <c r="N61">
        <f t="shared" si="8"/>
        <v>2</v>
      </c>
      <c r="O61" t="b">
        <f t="shared" si="9"/>
        <v>1</v>
      </c>
      <c r="P61" s="45">
        <f>IF(O61,INDEX($L$16:$L$52,N61))</f>
        <v>900</v>
      </c>
      <c r="Q61" s="7">
        <f t="shared" si="10"/>
        <v>43</v>
      </c>
      <c r="R61" s="45">
        <f t="shared" si="11"/>
        <v>5379</v>
      </c>
      <c r="S61">
        <f t="shared" si="12"/>
        <v>43</v>
      </c>
      <c r="T61" t="b">
        <f t="shared" si="13"/>
        <v>0</v>
      </c>
      <c r="U61" t="b">
        <f t="shared" si="14"/>
        <v>0</v>
      </c>
      <c r="W61" s="36"/>
      <c r="X61" s="7"/>
    </row>
    <row r="62" spans="1:24">
      <c r="K62" s="8"/>
      <c r="L62" s="8"/>
      <c r="M62">
        <f t="shared" si="15"/>
        <v>1</v>
      </c>
      <c r="N62">
        <f t="shared" si="8"/>
        <v>3</v>
      </c>
      <c r="O62" t="b">
        <f t="shared" si="9"/>
        <v>1</v>
      </c>
      <c r="P62" s="45">
        <f>IF(O62,INDEX($L$16:$L$52,N62))</f>
        <v>2000</v>
      </c>
      <c r="Q62" s="7">
        <f t="shared" si="10"/>
        <v>43</v>
      </c>
      <c r="R62" s="45">
        <f t="shared" si="11"/>
        <v>5379</v>
      </c>
      <c r="S62">
        <f t="shared" si="12"/>
        <v>43</v>
      </c>
      <c r="T62" t="b">
        <f t="shared" si="13"/>
        <v>0</v>
      </c>
      <c r="U62" t="b">
        <f t="shared" si="14"/>
        <v>0</v>
      </c>
      <c r="W62" s="36"/>
      <c r="X62" s="7"/>
    </row>
    <row r="63" spans="1:24">
      <c r="K63" s="8"/>
      <c r="L63" s="8"/>
      <c r="M63">
        <f t="shared" si="15"/>
        <v>2</v>
      </c>
      <c r="N63">
        <f t="shared" si="8"/>
        <v>3</v>
      </c>
      <c r="O63" t="b">
        <f t="shared" si="9"/>
        <v>1</v>
      </c>
      <c r="P63" s="45">
        <f>IF(O63,INDEX($L$16:$L$52,N63))</f>
        <v>2000</v>
      </c>
      <c r="Q63" s="7">
        <f t="shared" si="10"/>
        <v>50</v>
      </c>
      <c r="R63" s="45">
        <f t="shared" si="11"/>
        <v>5379</v>
      </c>
      <c r="S63">
        <f t="shared" si="12"/>
        <v>50</v>
      </c>
      <c r="T63" t="b">
        <f t="shared" si="13"/>
        <v>0</v>
      </c>
      <c r="U63" t="b">
        <f t="shared" si="14"/>
        <v>0</v>
      </c>
      <c r="W63" s="36"/>
      <c r="X63" s="7"/>
    </row>
    <row r="64" spans="1:24">
      <c r="M64">
        <f t="shared" si="15"/>
        <v>1</v>
      </c>
      <c r="N64">
        <f t="shared" si="8"/>
        <v>4</v>
      </c>
      <c r="O64" t="b">
        <f t="shared" si="9"/>
        <v>1</v>
      </c>
      <c r="P64" s="45">
        <f>IF(O64,INDEX($L$16:$L$52,N64))</f>
        <v>3200</v>
      </c>
      <c r="Q64" s="7">
        <f t="shared" si="10"/>
        <v>50</v>
      </c>
      <c r="R64" s="45">
        <f t="shared" si="11"/>
        <v>5379</v>
      </c>
      <c r="S64">
        <f t="shared" si="12"/>
        <v>50</v>
      </c>
      <c r="T64" t="b">
        <f t="shared" si="13"/>
        <v>0</v>
      </c>
      <c r="U64" t="b">
        <f t="shared" si="14"/>
        <v>0</v>
      </c>
      <c r="W64" s="36"/>
      <c r="X64" s="7"/>
    </row>
    <row r="65" spans="13:24">
      <c r="M65">
        <f t="shared" si="15"/>
        <v>2</v>
      </c>
      <c r="N65">
        <f t="shared" si="8"/>
        <v>4</v>
      </c>
      <c r="O65" t="b">
        <f t="shared" si="9"/>
        <v>1</v>
      </c>
      <c r="P65" s="45">
        <f>IF(O65,INDEX($L$16:$L$52,N65))</f>
        <v>3200</v>
      </c>
      <c r="Q65" s="7">
        <f t="shared" si="10"/>
        <v>75</v>
      </c>
      <c r="R65" s="45">
        <f t="shared" si="11"/>
        <v>5379</v>
      </c>
      <c r="S65">
        <f t="shared" si="12"/>
        <v>75</v>
      </c>
      <c r="T65" t="b">
        <f t="shared" si="13"/>
        <v>0</v>
      </c>
      <c r="U65" t="b">
        <f t="shared" si="14"/>
        <v>0</v>
      </c>
      <c r="W65" s="36"/>
      <c r="X65" s="7"/>
    </row>
    <row r="66" spans="13:24">
      <c r="M66">
        <f t="shared" si="15"/>
        <v>1</v>
      </c>
      <c r="N66">
        <f t="shared" si="8"/>
        <v>5</v>
      </c>
      <c r="O66" t="b">
        <f t="shared" si="9"/>
        <v>1</v>
      </c>
      <c r="P66" s="45">
        <f>IF(O66,INDEX($L$16:$L$52,N66))</f>
        <v>3600</v>
      </c>
      <c r="Q66" s="7">
        <f t="shared" si="10"/>
        <v>75</v>
      </c>
      <c r="R66" s="45">
        <f t="shared" si="11"/>
        <v>5379</v>
      </c>
      <c r="S66">
        <f t="shared" si="12"/>
        <v>75</v>
      </c>
      <c r="T66" t="b">
        <f t="shared" si="13"/>
        <v>0</v>
      </c>
      <c r="U66" t="b">
        <f t="shared" si="14"/>
        <v>0</v>
      </c>
      <c r="W66" s="36"/>
      <c r="X66" s="7"/>
    </row>
    <row r="67" spans="13:24">
      <c r="M67">
        <f t="shared" si="15"/>
        <v>2</v>
      </c>
      <c r="N67">
        <f t="shared" si="8"/>
        <v>5</v>
      </c>
      <c r="O67" t="b">
        <f t="shared" si="9"/>
        <v>1</v>
      </c>
      <c r="P67" s="45">
        <f>IF(O67,INDEX($L$16:$L$52,N67))</f>
        <v>3600</v>
      </c>
      <c r="Q67" s="7">
        <f t="shared" si="10"/>
        <v>90</v>
      </c>
      <c r="R67" s="45">
        <f t="shared" si="11"/>
        <v>5379</v>
      </c>
      <c r="S67">
        <f t="shared" si="12"/>
        <v>90</v>
      </c>
      <c r="T67" t="b">
        <f t="shared" si="13"/>
        <v>0</v>
      </c>
      <c r="U67" t="b">
        <f t="shared" si="14"/>
        <v>0</v>
      </c>
      <c r="W67" s="36"/>
      <c r="X67" s="7"/>
    </row>
    <row r="68" spans="13:24">
      <c r="M68">
        <f t="shared" si="15"/>
        <v>1</v>
      </c>
      <c r="N68">
        <f t="shared" si="8"/>
        <v>6</v>
      </c>
      <c r="O68" t="b">
        <f t="shared" si="9"/>
        <v>1</v>
      </c>
      <c r="P68" s="45">
        <f>IF(O68,INDEX($L$16:$L$52,N68))</f>
        <v>5100</v>
      </c>
      <c r="Q68" s="7">
        <f t="shared" si="10"/>
        <v>90</v>
      </c>
      <c r="R68" s="45">
        <f t="shared" si="11"/>
        <v>5379</v>
      </c>
      <c r="S68">
        <f t="shared" si="12"/>
        <v>90</v>
      </c>
      <c r="T68" t="b">
        <f t="shared" si="13"/>
        <v>0</v>
      </c>
      <c r="U68" t="b">
        <f t="shared" si="14"/>
        <v>0</v>
      </c>
      <c r="W68" s="36"/>
      <c r="X68" s="7"/>
    </row>
    <row r="69" spans="13:24">
      <c r="M69">
        <f t="shared" si="15"/>
        <v>2</v>
      </c>
      <c r="N69">
        <f t="shared" si="8"/>
        <v>6</v>
      </c>
      <c r="O69" t="b">
        <f t="shared" si="9"/>
        <v>1</v>
      </c>
      <c r="P69" s="45">
        <f>IF(O69,INDEX($L$16:$L$52,N69))</f>
        <v>5100</v>
      </c>
      <c r="Q69" s="7">
        <f t="shared" si="10"/>
        <v>95</v>
      </c>
      <c r="R69" s="45">
        <f t="shared" si="11"/>
        <v>5379</v>
      </c>
      <c r="S69">
        <f t="shared" si="12"/>
        <v>95</v>
      </c>
      <c r="T69" t="b">
        <f t="shared" si="13"/>
        <v>0</v>
      </c>
      <c r="U69" t="b">
        <f t="shared" si="14"/>
        <v>0</v>
      </c>
      <c r="W69" s="36"/>
      <c r="X69" s="7"/>
    </row>
    <row r="70" spans="13:24">
      <c r="M70">
        <f t="shared" si="15"/>
        <v>1</v>
      </c>
      <c r="N70">
        <f t="shared" si="8"/>
        <v>7</v>
      </c>
      <c r="O70" t="b">
        <f t="shared" si="9"/>
        <v>1</v>
      </c>
      <c r="P70" s="45">
        <f>IF(O70,INDEX($L$16:$L$52,N70))</f>
        <v>5100</v>
      </c>
      <c r="Q70" s="7">
        <f t="shared" si="10"/>
        <v>95</v>
      </c>
      <c r="R70" s="45">
        <f t="shared" si="11"/>
        <v>5321.1478376465238</v>
      </c>
      <c r="S70">
        <f t="shared" si="12"/>
        <v>95</v>
      </c>
      <c r="T70" t="b">
        <f t="shared" si="13"/>
        <v>0</v>
      </c>
      <c r="U70" t="b">
        <f t="shared" si="14"/>
        <v>0</v>
      </c>
      <c r="W70" s="36"/>
      <c r="X70" s="7"/>
    </row>
    <row r="71" spans="13:24">
      <c r="M71">
        <f t="shared" si="15"/>
        <v>2</v>
      </c>
      <c r="N71">
        <f t="shared" si="8"/>
        <v>7</v>
      </c>
      <c r="O71" t="b">
        <f t="shared" si="9"/>
        <v>1</v>
      </c>
      <c r="P71" s="45">
        <f>IF(O71,INDEX($L$16:$L$52,N71))</f>
        <v>5100</v>
      </c>
      <c r="Q71" s="7">
        <f t="shared" si="10"/>
        <v>100</v>
      </c>
      <c r="R71" s="45">
        <f t="shared" si="11"/>
        <v>5321.1478376465238</v>
      </c>
      <c r="S71">
        <f t="shared" si="12"/>
        <v>100</v>
      </c>
      <c r="T71" t="b">
        <f t="shared" si="13"/>
        <v>0</v>
      </c>
      <c r="U71" t="b">
        <f t="shared" si="14"/>
        <v>0</v>
      </c>
      <c r="W71" s="36"/>
      <c r="X71" s="7"/>
    </row>
    <row r="72" spans="13:24">
      <c r="M72">
        <f t="shared" si="15"/>
        <v>1</v>
      </c>
      <c r="N72">
        <f t="shared" si="8"/>
        <v>8</v>
      </c>
      <c r="O72" t="b">
        <f t="shared" si="9"/>
        <v>1</v>
      </c>
      <c r="P72" s="45">
        <f>IF(O72,INDEX($L$16:$L$52,N72))</f>
        <v>5100</v>
      </c>
      <c r="Q72" s="7">
        <f t="shared" si="10"/>
        <v>100</v>
      </c>
      <c r="R72" s="45">
        <f t="shared" si="11"/>
        <v>5266.839041139694</v>
      </c>
      <c r="S72">
        <f t="shared" si="12"/>
        <v>100</v>
      </c>
      <c r="T72" t="b">
        <f t="shared" si="13"/>
        <v>0</v>
      </c>
      <c r="U72" t="b">
        <f t="shared" si="14"/>
        <v>0</v>
      </c>
      <c r="W72" s="36"/>
      <c r="X72" s="7"/>
    </row>
    <row r="73" spans="13:24">
      <c r="M73">
        <f t="shared" si="15"/>
        <v>2</v>
      </c>
      <c r="N73">
        <f t="shared" si="8"/>
        <v>8</v>
      </c>
      <c r="O73" t="b">
        <f t="shared" si="9"/>
        <v>1</v>
      </c>
      <c r="P73" s="45">
        <f>IF(O73,INDEX($L$16:$L$52,N73))</f>
        <v>5100</v>
      </c>
      <c r="Q73" s="7">
        <f t="shared" si="10"/>
        <v>105</v>
      </c>
      <c r="R73" s="45">
        <f t="shared" si="11"/>
        <v>5266.839041139694</v>
      </c>
      <c r="S73">
        <f t="shared" si="12"/>
        <v>105</v>
      </c>
      <c r="T73" t="b">
        <f t="shared" si="13"/>
        <v>0</v>
      </c>
      <c r="U73" t="b">
        <f t="shared" si="14"/>
        <v>0</v>
      </c>
      <c r="W73" s="36"/>
      <c r="X73" s="7"/>
    </row>
    <row r="74" spans="13:24">
      <c r="M74">
        <f t="shared" si="15"/>
        <v>1</v>
      </c>
      <c r="N74">
        <f t="shared" si="8"/>
        <v>9</v>
      </c>
      <c r="O74" t="b">
        <f t="shared" si="9"/>
        <v>1</v>
      </c>
      <c r="P74" s="45">
        <f>IF(O74,INDEX($L$16:$L$52,N74))</f>
        <v>5100</v>
      </c>
      <c r="Q74" s="7">
        <f t="shared" si="10"/>
        <v>105</v>
      </c>
      <c r="R74" s="45">
        <f t="shared" si="11"/>
        <v>5215.6949913281196</v>
      </c>
      <c r="S74">
        <f t="shared" si="12"/>
        <v>105</v>
      </c>
      <c r="T74" t="b">
        <f t="shared" si="13"/>
        <v>0</v>
      </c>
      <c r="U74" t="b">
        <f t="shared" si="14"/>
        <v>0</v>
      </c>
      <c r="W74" s="36"/>
      <c r="X74" s="7"/>
    </row>
    <row r="75" spans="13:24">
      <c r="M75">
        <f t="shared" si="15"/>
        <v>2</v>
      </c>
      <c r="N75">
        <f t="shared" si="8"/>
        <v>9</v>
      </c>
      <c r="O75" t="b">
        <f t="shared" si="9"/>
        <v>1</v>
      </c>
      <c r="P75" s="45">
        <f>IF(O75,INDEX($L$16:$L$52,N75))</f>
        <v>5100</v>
      </c>
      <c r="Q75" s="7">
        <f t="shared" si="10"/>
        <v>110</v>
      </c>
      <c r="R75" s="45">
        <f t="shared" si="11"/>
        <v>5215.6949913281196</v>
      </c>
      <c r="S75">
        <f t="shared" si="12"/>
        <v>110</v>
      </c>
      <c r="T75" t="b">
        <f t="shared" si="13"/>
        <v>0</v>
      </c>
      <c r="U75" t="b">
        <f t="shared" si="14"/>
        <v>0</v>
      </c>
      <c r="W75" s="36"/>
      <c r="X75" s="7"/>
    </row>
    <row r="76" spans="13:24">
      <c r="M76">
        <f t="shared" si="15"/>
        <v>1</v>
      </c>
      <c r="N76">
        <f t="shared" si="8"/>
        <v>10</v>
      </c>
      <c r="O76" t="b">
        <f t="shared" si="9"/>
        <v>1</v>
      </c>
      <c r="P76" s="45">
        <f>IF(O76,INDEX($L$16:$L$52,N76))</f>
        <v>5100</v>
      </c>
      <c r="Q76" s="7">
        <f t="shared" si="10"/>
        <v>110</v>
      </c>
      <c r="R76" s="45">
        <f t="shared" si="11"/>
        <v>5167.3931972753371</v>
      </c>
      <c r="S76">
        <f t="shared" si="12"/>
        <v>110</v>
      </c>
      <c r="T76" t="b">
        <f t="shared" si="13"/>
        <v>0</v>
      </c>
      <c r="U76" t="b">
        <f t="shared" si="14"/>
        <v>0</v>
      </c>
      <c r="W76" s="36"/>
      <c r="X76" s="7"/>
    </row>
    <row r="77" spans="13:24">
      <c r="M77">
        <f t="shared" si="15"/>
        <v>2</v>
      </c>
      <c r="N77">
        <f t="shared" si="8"/>
        <v>10</v>
      </c>
      <c r="O77" t="b">
        <f t="shared" si="9"/>
        <v>1</v>
      </c>
      <c r="P77" s="45">
        <f>IF(O77,INDEX($L$16:$L$52,N77))</f>
        <v>5100</v>
      </c>
      <c r="Q77" s="7">
        <f t="shared" si="10"/>
        <v>115</v>
      </c>
      <c r="R77" s="45">
        <f t="shared" si="11"/>
        <v>5167.3931972753371</v>
      </c>
      <c r="S77">
        <f t="shared" si="12"/>
        <v>115</v>
      </c>
      <c r="T77" t="b">
        <f t="shared" si="13"/>
        <v>0</v>
      </c>
      <c r="U77" t="b">
        <f t="shared" si="14"/>
        <v>0</v>
      </c>
      <c r="W77" s="36"/>
      <c r="X77" s="7"/>
    </row>
    <row r="78" spans="13:24">
      <c r="M78">
        <f t="shared" si="15"/>
        <v>1</v>
      </c>
      <c r="N78">
        <f t="shared" si="8"/>
        <v>11</v>
      </c>
      <c r="O78" t="b">
        <f t="shared" si="9"/>
        <v>1</v>
      </c>
      <c r="P78" s="45">
        <f>IF(O78,INDEX($L$16:$L$52,N78))</f>
        <v>5100</v>
      </c>
      <c r="Q78" s="7">
        <f t="shared" si="10"/>
        <v>115</v>
      </c>
      <c r="R78" s="45">
        <f t="shared" si="11"/>
        <v>5121.6568575072824</v>
      </c>
      <c r="S78">
        <f t="shared" si="12"/>
        <v>115</v>
      </c>
      <c r="T78" t="b">
        <f t="shared" si="13"/>
        <v>0</v>
      </c>
      <c r="U78" t="b">
        <f t="shared" si="14"/>
        <v>0</v>
      </c>
      <c r="W78" s="36"/>
      <c r="X78" s="7"/>
    </row>
    <row r="79" spans="13:24">
      <c r="M79">
        <f t="shared" si="15"/>
        <v>2</v>
      </c>
      <c r="N79">
        <f t="shared" si="8"/>
        <v>11</v>
      </c>
      <c r="O79" t="b">
        <f t="shared" si="9"/>
        <v>1</v>
      </c>
      <c r="P79" s="45">
        <f>IF(O79,INDEX($L$16:$L$52,N79))</f>
        <v>5100</v>
      </c>
      <c r="Q79" s="7">
        <f t="shared" si="10"/>
        <v>120</v>
      </c>
      <c r="R79" s="45">
        <f t="shared" si="11"/>
        <v>5121.6568575072824</v>
      </c>
      <c r="S79">
        <f t="shared" si="12"/>
        <v>120</v>
      </c>
      <c r="T79" t="b">
        <f t="shared" si="13"/>
        <v>0</v>
      </c>
      <c r="U79" t="b">
        <f t="shared" si="14"/>
        <v>1</v>
      </c>
      <c r="W79" s="36"/>
      <c r="X79" s="7"/>
    </row>
    <row r="80" spans="13:24">
      <c r="M80">
        <f t="shared" si="15"/>
        <v>1</v>
      </c>
      <c r="N80">
        <f t="shared" si="8"/>
        <v>12</v>
      </c>
      <c r="O80" t="b">
        <f t="shared" si="9"/>
        <v>1</v>
      </c>
      <c r="P80" s="45">
        <f>IF(O80,INDEX($L$16:$L$52,N80))</f>
        <v>5100</v>
      </c>
      <c r="Q80" s="7">
        <f t="shared" si="10"/>
        <v>120</v>
      </c>
      <c r="R80" s="45">
        <f t="shared" si="11"/>
        <v>5078.2467232552781</v>
      </c>
      <c r="S80">
        <f t="shared" si="12"/>
        <v>120</v>
      </c>
      <c r="T80" t="b">
        <f t="shared" si="13"/>
        <v>1</v>
      </c>
      <c r="U80" t="b">
        <f t="shared" si="14"/>
        <v>0</v>
      </c>
      <c r="W80" s="36"/>
      <c r="X80" s="7"/>
    </row>
    <row r="81" spans="13:24">
      <c r="M81">
        <f t="shared" si="15"/>
        <v>2</v>
      </c>
      <c r="N81">
        <f t="shared" si="8"/>
        <v>12</v>
      </c>
      <c r="O81" t="b">
        <f t="shared" si="9"/>
        <v>1</v>
      </c>
      <c r="P81" s="45">
        <f>IF(O81,INDEX($L$16:$L$52,N81))</f>
        <v>5100</v>
      </c>
      <c r="Q81" s="7">
        <f t="shared" si="10"/>
        <v>125</v>
      </c>
      <c r="R81" s="45">
        <f t="shared" si="11"/>
        <v>5078.2467232552781</v>
      </c>
      <c r="S81">
        <f t="shared" si="12"/>
        <v>125</v>
      </c>
      <c r="T81" t="b">
        <f t="shared" si="13"/>
        <v>1</v>
      </c>
      <c r="U81" t="b">
        <f t="shared" si="14"/>
        <v>0</v>
      </c>
      <c r="W81" s="36"/>
      <c r="X81" s="7"/>
    </row>
    <row r="82" spans="13:24">
      <c r="M82">
        <f t="shared" si="15"/>
        <v>1</v>
      </c>
      <c r="N82">
        <f t="shared" si="8"/>
        <v>13</v>
      </c>
      <c r="O82" t="b">
        <f t="shared" si="9"/>
        <v>1</v>
      </c>
      <c r="P82" s="45">
        <f>IF(O82,INDEX($L$16:$L$52,N82))</f>
        <v>5100</v>
      </c>
      <c r="Q82" s="7">
        <f t="shared" si="10"/>
        <v>125</v>
      </c>
      <c r="R82" s="45">
        <f t="shared" si="11"/>
        <v>5036.9546829857081</v>
      </c>
      <c r="S82">
        <f t="shared" si="12"/>
        <v>125</v>
      </c>
      <c r="T82" t="b">
        <f t="shared" si="13"/>
        <v>1</v>
      </c>
      <c r="U82" t="b">
        <f t="shared" si="14"/>
        <v>0</v>
      </c>
      <c r="W82" s="36"/>
      <c r="X82" s="7"/>
    </row>
    <row r="83" spans="13:24">
      <c r="M83">
        <f t="shared" si="15"/>
        <v>2</v>
      </c>
      <c r="N83">
        <f t="shared" si="8"/>
        <v>13</v>
      </c>
      <c r="O83" t="b">
        <f t="shared" si="9"/>
        <v>1</v>
      </c>
      <c r="P83" s="45">
        <f>IF(O83,INDEX($L$16:$L$52,N83))</f>
        <v>5100</v>
      </c>
      <c r="Q83" s="7">
        <f t="shared" si="10"/>
        <v>130</v>
      </c>
      <c r="R83" s="45">
        <f t="shared" si="11"/>
        <v>5036.9546829857081</v>
      </c>
      <c r="S83">
        <f t="shared" si="12"/>
        <v>130</v>
      </c>
      <c r="T83" t="b">
        <f t="shared" si="13"/>
        <v>1</v>
      </c>
      <c r="U83" t="b">
        <f t="shared" si="14"/>
        <v>0</v>
      </c>
      <c r="W83" s="36"/>
      <c r="X83" s="7"/>
    </row>
    <row r="84" spans="13:24">
      <c r="M84">
        <f t="shared" si="15"/>
        <v>1</v>
      </c>
      <c r="N84">
        <f t="shared" si="8"/>
        <v>14</v>
      </c>
      <c r="O84" t="b">
        <f t="shared" si="9"/>
        <v>1</v>
      </c>
      <c r="P84" s="45">
        <f>IF(O84,INDEX($L$16:$L$52,N84))</f>
        <v>5100</v>
      </c>
      <c r="Q84" s="7">
        <f t="shared" si="10"/>
        <v>130</v>
      </c>
      <c r="R84" s="45">
        <f t="shared" si="11"/>
        <v>4997.5986509921122</v>
      </c>
      <c r="S84">
        <f t="shared" si="12"/>
        <v>130</v>
      </c>
      <c r="T84" t="b">
        <f t="shared" si="13"/>
        <v>1</v>
      </c>
      <c r="U84" t="b">
        <f t="shared" si="14"/>
        <v>0</v>
      </c>
      <c r="W84" s="36"/>
      <c r="X84" s="7"/>
    </row>
    <row r="85" spans="13:24">
      <c r="M85">
        <f t="shared" si="15"/>
        <v>2</v>
      </c>
      <c r="N85">
        <f t="shared" si="8"/>
        <v>14</v>
      </c>
      <c r="O85" t="b">
        <f t="shared" si="9"/>
        <v>1</v>
      </c>
      <c r="P85" s="45">
        <f>IF(O85,INDEX($L$16:$L$52,N85))</f>
        <v>5100</v>
      </c>
      <c r="Q85" s="7">
        <f t="shared" si="10"/>
        <v>135</v>
      </c>
      <c r="R85" s="45">
        <f t="shared" si="11"/>
        <v>4997.5986509921122</v>
      </c>
      <c r="S85">
        <f t="shared" si="12"/>
        <v>135</v>
      </c>
      <c r="T85" t="b">
        <f t="shared" si="13"/>
        <v>1</v>
      </c>
      <c r="U85" t="b">
        <f t="shared" si="14"/>
        <v>0</v>
      </c>
      <c r="W85" s="36"/>
      <c r="X85" s="7"/>
    </row>
    <row r="86" spans="13:24">
      <c r="M86">
        <f t="shared" si="15"/>
        <v>1</v>
      </c>
      <c r="N86">
        <f t="shared" si="8"/>
        <v>15</v>
      </c>
      <c r="O86" t="b">
        <f t="shared" si="9"/>
        <v>1</v>
      </c>
      <c r="P86" s="45">
        <f>IF(O86,INDEX($L$16:$L$52,N86))</f>
        <v>5100</v>
      </c>
      <c r="Q86" s="7">
        <f t="shared" si="10"/>
        <v>135</v>
      </c>
      <c r="R86" s="45">
        <f t="shared" si="11"/>
        <v>4960.0184558602141</v>
      </c>
      <c r="S86">
        <f t="shared" si="12"/>
        <v>135</v>
      </c>
      <c r="T86" t="b">
        <f t="shared" si="13"/>
        <v>1</v>
      </c>
      <c r="U86" t="b">
        <f t="shared" si="14"/>
        <v>0</v>
      </c>
      <c r="W86" s="36"/>
      <c r="X86" s="7"/>
    </row>
    <row r="87" spans="13:24">
      <c r="M87">
        <f t="shared" si="15"/>
        <v>2</v>
      </c>
      <c r="N87">
        <f t="shared" si="8"/>
        <v>15</v>
      </c>
      <c r="O87" t="b">
        <f t="shared" si="9"/>
        <v>1</v>
      </c>
      <c r="P87" s="45">
        <f>IF(O87,INDEX($L$16:$L$52,N87))</f>
        <v>5100</v>
      </c>
      <c r="Q87" s="7">
        <f t="shared" si="10"/>
        <v>140</v>
      </c>
      <c r="R87" s="45">
        <f t="shared" si="11"/>
        <v>4960.0184558602141</v>
      </c>
      <c r="S87">
        <f t="shared" si="12"/>
        <v>140</v>
      </c>
      <c r="T87" t="b">
        <f t="shared" si="13"/>
        <v>1</v>
      </c>
      <c r="U87" t="b">
        <f t="shared" si="14"/>
        <v>0</v>
      </c>
      <c r="W87" s="36"/>
      <c r="X87" s="7"/>
    </row>
    <row r="88" spans="13:24">
      <c r="M88">
        <f t="shared" si="15"/>
        <v>1</v>
      </c>
      <c r="N88">
        <f t="shared" si="8"/>
        <v>16</v>
      </c>
      <c r="O88" t="b">
        <f t="shared" si="9"/>
        <v>1</v>
      </c>
      <c r="P88" s="45">
        <f>IF(O88,INDEX($L$16:$L$52,N88))</f>
        <v>5100</v>
      </c>
      <c r="Q88" s="7">
        <f t="shared" si="10"/>
        <v>140</v>
      </c>
      <c r="R88" s="45">
        <f t="shared" si="11"/>
        <v>4924.0725040362504</v>
      </c>
      <c r="S88">
        <f t="shared" si="12"/>
        <v>140</v>
      </c>
      <c r="T88" t="b">
        <f t="shared" si="13"/>
        <v>1</v>
      </c>
      <c r="U88" t="b">
        <f t="shared" si="14"/>
        <v>0</v>
      </c>
      <c r="W88" s="36"/>
      <c r="X88" s="7"/>
    </row>
    <row r="89" spans="13:24">
      <c r="M89">
        <f t="shared" si="15"/>
        <v>2</v>
      </c>
      <c r="N89">
        <f t="shared" si="8"/>
        <v>16</v>
      </c>
      <c r="O89" t="b">
        <f t="shared" si="9"/>
        <v>1</v>
      </c>
      <c r="P89" s="45">
        <f>IF(O89,INDEX($L$16:$L$52,N89))</f>
        <v>5100</v>
      </c>
      <c r="Q89" s="7">
        <f t="shared" si="10"/>
        <v>145</v>
      </c>
      <c r="R89" s="45">
        <f t="shared" si="11"/>
        <v>4924.0725040362504</v>
      </c>
      <c r="S89">
        <f t="shared" si="12"/>
        <v>145</v>
      </c>
      <c r="T89" t="b">
        <f t="shared" si="13"/>
        <v>1</v>
      </c>
      <c r="U89" t="b">
        <f t="shared" si="14"/>
        <v>0</v>
      </c>
      <c r="W89" s="36"/>
      <c r="X89" s="7"/>
    </row>
    <row r="90" spans="13:24">
      <c r="M90">
        <f t="shared" si="15"/>
        <v>1</v>
      </c>
      <c r="N90">
        <f t="shared" si="8"/>
        <v>17</v>
      </c>
      <c r="O90" t="b">
        <f t="shared" si="9"/>
        <v>1</v>
      </c>
      <c r="P90" s="45">
        <f>IF(O90,INDEX($L$16:$L$52,N90))</f>
        <v>5100</v>
      </c>
      <c r="Q90" s="7">
        <f t="shared" si="10"/>
        <v>145</v>
      </c>
      <c r="R90" s="45">
        <f t="shared" si="11"/>
        <v>4889.6350503579333</v>
      </c>
      <c r="S90">
        <f t="shared" si="12"/>
        <v>145</v>
      </c>
      <c r="T90" t="b">
        <f t="shared" si="13"/>
        <v>1</v>
      </c>
      <c r="U90" t="b">
        <f t="shared" si="14"/>
        <v>0</v>
      </c>
      <c r="W90" s="36"/>
      <c r="X90" s="7"/>
    </row>
    <row r="91" spans="13:24">
      <c r="M91">
        <f t="shared" si="15"/>
        <v>2</v>
      </c>
      <c r="N91">
        <f t="shared" ref="N91:N122" si="16">IF(M91=1,N90+1,N90)</f>
        <v>17</v>
      </c>
      <c r="O91" t="b">
        <f t="shared" si="9"/>
        <v>1</v>
      </c>
      <c r="P91" s="45">
        <f>IF(O91,INDEX($L$16:$L$52,N91))</f>
        <v>5100</v>
      </c>
      <c r="Q91" s="7">
        <f t="shared" si="10"/>
        <v>150</v>
      </c>
      <c r="R91" s="45">
        <f t="shared" si="11"/>
        <v>4889.6350503579333</v>
      </c>
      <c r="S91">
        <f t="shared" si="12"/>
        <v>150</v>
      </c>
      <c r="T91" t="b">
        <f t="shared" si="13"/>
        <v>1</v>
      </c>
      <c r="U91" t="b">
        <f t="shared" si="14"/>
        <v>0</v>
      </c>
      <c r="W91" s="36"/>
      <c r="X91" s="7"/>
    </row>
    <row r="92" spans="13:24">
      <c r="M92">
        <f t="shared" si="15"/>
        <v>1</v>
      </c>
      <c r="N92">
        <f t="shared" si="16"/>
        <v>18</v>
      </c>
      <c r="O92" t="b">
        <f t="shared" si="9"/>
        <v>1</v>
      </c>
      <c r="P92" s="45">
        <f>IF(O92,INDEX($L$16:$L$52,N92))</f>
        <v>5100</v>
      </c>
      <c r="Q92" s="7">
        <f t="shared" si="10"/>
        <v>150</v>
      </c>
      <c r="R92" s="45">
        <f t="shared" si="11"/>
        <v>4856.5939483357488</v>
      </c>
      <c r="S92">
        <f t="shared" si="12"/>
        <v>150</v>
      </c>
      <c r="T92" t="b">
        <f t="shared" si="13"/>
        <v>1</v>
      </c>
      <c r="U92" t="b">
        <f t="shared" si="14"/>
        <v>0</v>
      </c>
      <c r="W92" s="36"/>
      <c r="X92" s="7"/>
    </row>
    <row r="93" spans="13:24">
      <c r="M93">
        <f t="shared" si="15"/>
        <v>2</v>
      </c>
      <c r="N93">
        <f t="shared" si="16"/>
        <v>18</v>
      </c>
      <c r="O93" t="b">
        <f t="shared" si="9"/>
        <v>1</v>
      </c>
      <c r="P93" s="45">
        <f>IF(O93,INDEX($L$16:$L$52,N93))</f>
        <v>5100</v>
      </c>
      <c r="Q93" s="7">
        <f t="shared" si="10"/>
        <v>155</v>
      </c>
      <c r="R93" s="45">
        <f t="shared" si="11"/>
        <v>4856.5939483357488</v>
      </c>
      <c r="S93">
        <f t="shared" si="12"/>
        <v>155</v>
      </c>
      <c r="T93" t="b">
        <f t="shared" si="13"/>
        <v>1</v>
      </c>
      <c r="U93" t="b">
        <f t="shared" si="14"/>
        <v>0</v>
      </c>
      <c r="W93" s="36"/>
      <c r="X93" s="7"/>
    </row>
    <row r="94" spans="13:24">
      <c r="M94">
        <f t="shared" si="15"/>
        <v>1</v>
      </c>
      <c r="N94">
        <f t="shared" si="16"/>
        <v>19</v>
      </c>
      <c r="O94" t="b">
        <f t="shared" si="9"/>
        <v>1</v>
      </c>
      <c r="P94" s="45">
        <f>IF(O94,INDEX($L$16:$L$52,N94))</f>
        <v>5100</v>
      </c>
      <c r="Q94" s="7">
        <f t="shared" si="10"/>
        <v>155</v>
      </c>
      <c r="R94" s="45">
        <f t="shared" si="11"/>
        <v>4824.8487829245323</v>
      </c>
      <c r="S94">
        <f t="shared" si="12"/>
        <v>155</v>
      </c>
      <c r="T94" t="b">
        <f t="shared" si="13"/>
        <v>1</v>
      </c>
      <c r="U94" t="b">
        <f t="shared" si="14"/>
        <v>0</v>
      </c>
      <c r="W94" s="36"/>
      <c r="X94" s="7"/>
    </row>
    <row r="95" spans="13:24">
      <c r="M95">
        <f t="shared" si="15"/>
        <v>2</v>
      </c>
      <c r="N95">
        <f t="shared" si="16"/>
        <v>19</v>
      </c>
      <c r="O95" t="b">
        <f t="shared" si="9"/>
        <v>1</v>
      </c>
      <c r="P95" s="45">
        <f>IF(O95,INDEX($L$16:$L$52,N95))</f>
        <v>5100</v>
      </c>
      <c r="Q95" s="7">
        <f t="shared" si="10"/>
        <v>160</v>
      </c>
      <c r="R95" s="45">
        <f t="shared" si="11"/>
        <v>4824.8487829245323</v>
      </c>
      <c r="S95">
        <f t="shared" si="12"/>
        <v>160</v>
      </c>
      <c r="T95" t="b">
        <f t="shared" si="13"/>
        <v>1</v>
      </c>
      <c r="U95" t="b">
        <f t="shared" si="14"/>
        <v>0</v>
      </c>
      <c r="W95" s="36"/>
      <c r="X95" s="7"/>
    </row>
    <row r="96" spans="13:24">
      <c r="M96">
        <f t="shared" si="15"/>
        <v>1</v>
      </c>
      <c r="N96">
        <f t="shared" si="16"/>
        <v>20</v>
      </c>
      <c r="O96" t="b">
        <f t="shared" si="9"/>
        <v>1</v>
      </c>
      <c r="P96" s="45">
        <f>IF(O96,INDEX($L$16:$L$52,N96))</f>
        <v>5100</v>
      </c>
      <c r="Q96" s="7">
        <f t="shared" si="10"/>
        <v>160</v>
      </c>
      <c r="R96" s="45">
        <f t="shared" si="11"/>
        <v>4794.3093106995657</v>
      </c>
      <c r="S96">
        <f t="shared" si="12"/>
        <v>160</v>
      </c>
      <c r="T96" t="b">
        <f t="shared" si="13"/>
        <v>1</v>
      </c>
      <c r="U96" t="b">
        <f t="shared" si="14"/>
        <v>0</v>
      </c>
      <c r="W96" s="36"/>
      <c r="X96" s="7"/>
    </row>
    <row r="97" spans="13:24">
      <c r="M97">
        <f t="shared" si="15"/>
        <v>2</v>
      </c>
      <c r="N97">
        <f t="shared" si="16"/>
        <v>20</v>
      </c>
      <c r="O97" t="b">
        <f t="shared" si="9"/>
        <v>1</v>
      </c>
      <c r="P97" s="45">
        <f>IF(O97,INDEX($L$16:$L$52,N97))</f>
        <v>5100</v>
      </c>
      <c r="Q97" s="7">
        <f t="shared" si="10"/>
        <v>165</v>
      </c>
      <c r="R97" s="45">
        <f t="shared" si="11"/>
        <v>4794.3093106995657</v>
      </c>
      <c r="S97">
        <f t="shared" si="12"/>
        <v>165</v>
      </c>
      <c r="T97" t="b">
        <f t="shared" si="13"/>
        <v>1</v>
      </c>
      <c r="U97" t="b">
        <f t="shared" si="14"/>
        <v>0</v>
      </c>
      <c r="W97" s="36"/>
      <c r="X97" s="7"/>
    </row>
    <row r="98" spans="13:24">
      <c r="M98">
        <f t="shared" si="15"/>
        <v>1</v>
      </c>
      <c r="N98">
        <f t="shared" si="16"/>
        <v>21</v>
      </c>
      <c r="O98" t="b">
        <f t="shared" si="9"/>
        <v>1</v>
      </c>
      <c r="P98" s="45">
        <f>IF(O98,INDEX($L$16:$L$52,N98))</f>
        <v>5100</v>
      </c>
      <c r="Q98" s="7">
        <f t="shared" si="10"/>
        <v>165</v>
      </c>
      <c r="R98" s="45">
        <f t="shared" si="11"/>
        <v>4764.8941489444487</v>
      </c>
      <c r="S98">
        <f t="shared" si="12"/>
        <v>165</v>
      </c>
      <c r="T98" t="b">
        <f t="shared" si="13"/>
        <v>1</v>
      </c>
      <c r="U98" t="b">
        <f t="shared" si="14"/>
        <v>0</v>
      </c>
      <c r="W98" s="36"/>
      <c r="X98" s="7"/>
    </row>
    <row r="99" spans="13:24">
      <c r="M99">
        <f t="shared" si="15"/>
        <v>2</v>
      </c>
      <c r="N99">
        <f t="shared" si="16"/>
        <v>21</v>
      </c>
      <c r="O99" t="b">
        <f t="shared" si="9"/>
        <v>1</v>
      </c>
      <c r="P99" s="45">
        <f>IF(O99,INDEX($L$16:$L$52,N99))</f>
        <v>5100</v>
      </c>
      <c r="Q99" s="7">
        <f t="shared" si="10"/>
        <v>170</v>
      </c>
      <c r="R99" s="45">
        <f t="shared" si="11"/>
        <v>4764.8941489444487</v>
      </c>
      <c r="S99">
        <f t="shared" si="12"/>
        <v>170</v>
      </c>
      <c r="T99" t="b">
        <f t="shared" si="13"/>
        <v>1</v>
      </c>
      <c r="U99" t="b">
        <f t="shared" si="14"/>
        <v>0</v>
      </c>
      <c r="W99" s="36"/>
      <c r="X99" s="7"/>
    </row>
    <row r="100" spans="13:24">
      <c r="M100">
        <f t="shared" si="15"/>
        <v>1</v>
      </c>
      <c r="N100">
        <f t="shared" si="16"/>
        <v>22</v>
      </c>
      <c r="O100" t="b">
        <f t="shared" si="9"/>
        <v>1</v>
      </c>
      <c r="P100" s="45">
        <f>IF(O100,INDEX($L$16:$L$52,N100))</f>
        <v>5100</v>
      </c>
      <c r="Q100" s="7">
        <f t="shared" si="10"/>
        <v>170</v>
      </c>
      <c r="R100" s="45">
        <f t="shared" si="11"/>
        <v>4736.5296676989856</v>
      </c>
      <c r="S100">
        <f t="shared" si="12"/>
        <v>170</v>
      </c>
      <c r="T100" t="b">
        <f t="shared" si="13"/>
        <v>1</v>
      </c>
      <c r="U100" t="b">
        <f t="shared" si="14"/>
        <v>0</v>
      </c>
      <c r="W100" s="36"/>
      <c r="X100" s="7"/>
    </row>
    <row r="101" spans="13:24">
      <c r="M101">
        <f t="shared" si="15"/>
        <v>2</v>
      </c>
      <c r="N101">
        <f t="shared" si="16"/>
        <v>22</v>
      </c>
      <c r="O101" t="b">
        <f t="shared" si="9"/>
        <v>1</v>
      </c>
      <c r="P101" s="45">
        <f>IF(O101,INDEX($L$16:$L$52,N101))</f>
        <v>5100</v>
      </c>
      <c r="Q101" s="7">
        <f t="shared" si="10"/>
        <v>175</v>
      </c>
      <c r="R101" s="45">
        <f t="shared" si="11"/>
        <v>4736.5296676989856</v>
      </c>
      <c r="S101">
        <f t="shared" si="12"/>
        <v>175</v>
      </c>
      <c r="T101" t="b">
        <f t="shared" si="13"/>
        <v>1</v>
      </c>
      <c r="U101" t="b">
        <f t="shared" si="14"/>
        <v>0</v>
      </c>
      <c r="W101" s="36"/>
      <c r="X101" s="7"/>
    </row>
    <row r="102" spans="13:24">
      <c r="M102">
        <f t="shared" si="15"/>
        <v>1</v>
      </c>
      <c r="N102">
        <f t="shared" si="16"/>
        <v>23</v>
      </c>
      <c r="O102" t="b">
        <f t="shared" si="9"/>
        <v>1</v>
      </c>
      <c r="P102" s="45">
        <f>IF(O102,INDEX($L$16:$L$52,N102))</f>
        <v>5100</v>
      </c>
      <c r="Q102" s="7">
        <f t="shared" si="10"/>
        <v>175</v>
      </c>
      <c r="R102" s="45">
        <f t="shared" si="11"/>
        <v>4709.1490483824546</v>
      </c>
      <c r="S102">
        <f t="shared" si="12"/>
        <v>175</v>
      </c>
      <c r="T102" t="b">
        <f t="shared" si="13"/>
        <v>1</v>
      </c>
      <c r="U102" t="b">
        <f t="shared" si="14"/>
        <v>0</v>
      </c>
      <c r="W102" s="36"/>
      <c r="X102" s="7"/>
    </row>
    <row r="103" spans="13:24">
      <c r="M103">
        <f t="shared" si="15"/>
        <v>2</v>
      </c>
      <c r="N103">
        <f t="shared" si="16"/>
        <v>23</v>
      </c>
      <c r="O103" t="b">
        <f t="shared" si="9"/>
        <v>1</v>
      </c>
      <c r="P103" s="45">
        <f>IF(O103,INDEX($L$16:$L$52,N103))</f>
        <v>5100</v>
      </c>
      <c r="Q103" s="7">
        <f t="shared" si="10"/>
        <v>180</v>
      </c>
      <c r="R103" s="45">
        <f t="shared" si="11"/>
        <v>4709.1490483824546</v>
      </c>
      <c r="S103">
        <f t="shared" si="12"/>
        <v>180</v>
      </c>
      <c r="T103" t="b">
        <f t="shared" si="13"/>
        <v>1</v>
      </c>
      <c r="U103" t="b">
        <f t="shared" si="14"/>
        <v>0</v>
      </c>
      <c r="W103" s="36"/>
      <c r="X103" s="7"/>
    </row>
    <row r="104" spans="13:24">
      <c r="M104">
        <f t="shared" si="15"/>
        <v>1</v>
      </c>
      <c r="N104">
        <f t="shared" si="16"/>
        <v>24</v>
      </c>
      <c r="O104" t="b">
        <f t="shared" si="9"/>
        <v>1</v>
      </c>
      <c r="P104" s="45">
        <f>IF(O104,INDEX($L$16:$L$52,N104))</f>
        <v>5100</v>
      </c>
      <c r="Q104" s="7">
        <f t="shared" si="10"/>
        <v>180</v>
      </c>
      <c r="R104" s="45">
        <f t="shared" si="11"/>
        <v>4682.6914799698516</v>
      </c>
      <c r="S104">
        <f t="shared" si="12"/>
        <v>180</v>
      </c>
      <c r="T104" t="b">
        <f t="shared" si="13"/>
        <v>1</v>
      </c>
      <c r="U104" t="b">
        <f t="shared" si="14"/>
        <v>0</v>
      </c>
      <c r="W104" s="36"/>
      <c r="X104" s="7"/>
    </row>
    <row r="105" spans="13:24">
      <c r="M105">
        <f t="shared" si="15"/>
        <v>2</v>
      </c>
      <c r="N105">
        <f t="shared" si="16"/>
        <v>24</v>
      </c>
      <c r="O105" t="b">
        <f t="shared" si="9"/>
        <v>1</v>
      </c>
      <c r="P105" s="45">
        <f>IF(O105,INDEX($L$16:$L$52,N105))</f>
        <v>5100</v>
      </c>
      <c r="Q105" s="7">
        <f t="shared" si="10"/>
        <v>185</v>
      </c>
      <c r="R105" s="45">
        <f t="shared" si="11"/>
        <v>4682.6914799698516</v>
      </c>
      <c r="S105">
        <f t="shared" si="12"/>
        <v>185</v>
      </c>
      <c r="T105" t="b">
        <f t="shared" si="13"/>
        <v>1</v>
      </c>
      <c r="U105" t="b">
        <f t="shared" si="14"/>
        <v>0</v>
      </c>
      <c r="W105" s="36"/>
      <c r="X105" s="7"/>
    </row>
    <row r="106" spans="13:24">
      <c r="M106">
        <f t="shared" si="15"/>
        <v>1</v>
      </c>
      <c r="N106">
        <f t="shared" si="16"/>
        <v>25</v>
      </c>
      <c r="O106" t="b">
        <f t="shared" si="9"/>
        <v>1</v>
      </c>
      <c r="P106" s="45">
        <f>IF(O106,INDEX($L$16:$L$52,N106))</f>
        <v>5100</v>
      </c>
      <c r="Q106" s="7">
        <f t="shared" si="10"/>
        <v>185</v>
      </c>
      <c r="R106" s="45">
        <f t="shared" si="11"/>
        <v>4657.1014694106379</v>
      </c>
      <c r="S106">
        <f t="shared" si="12"/>
        <v>185</v>
      </c>
      <c r="T106" t="b">
        <f t="shared" si="13"/>
        <v>1</v>
      </c>
      <c r="U106" t="b">
        <f t="shared" si="14"/>
        <v>0</v>
      </c>
      <c r="W106" s="36"/>
      <c r="X106" s="7"/>
    </row>
    <row r="107" spans="13:24">
      <c r="M107">
        <f t="shared" si="15"/>
        <v>2</v>
      </c>
      <c r="N107">
        <f t="shared" si="16"/>
        <v>25</v>
      </c>
      <c r="O107" t="b">
        <f t="shared" si="9"/>
        <v>1</v>
      </c>
      <c r="P107" s="45">
        <f>IF(O107,INDEX($L$16:$L$52,N107))</f>
        <v>5100</v>
      </c>
      <c r="Q107" s="7">
        <f t="shared" si="10"/>
        <v>190</v>
      </c>
      <c r="R107" s="45">
        <f t="shared" si="11"/>
        <v>4657.1014694106379</v>
      </c>
      <c r="S107">
        <f t="shared" si="12"/>
        <v>190</v>
      </c>
      <c r="T107" t="b">
        <f t="shared" si="13"/>
        <v>1</v>
      </c>
      <c r="U107" t="b">
        <f t="shared" si="14"/>
        <v>0</v>
      </c>
      <c r="W107" s="36"/>
      <c r="X107" s="7"/>
    </row>
    <row r="108" spans="13:24">
      <c r="M108">
        <f t="shared" si="15"/>
        <v>1</v>
      </c>
      <c r="N108">
        <f t="shared" si="16"/>
        <v>26</v>
      </c>
      <c r="O108" t="b">
        <f t="shared" si="9"/>
        <v>1</v>
      </c>
      <c r="P108" s="45">
        <f>IF(O108,INDEX($L$16:$L$52,N108))</f>
        <v>5100</v>
      </c>
      <c r="Q108" s="7">
        <f t="shared" si="10"/>
        <v>190</v>
      </c>
      <c r="R108" s="45">
        <f t="shared" si="11"/>
        <v>4632.3282474451335</v>
      </c>
      <c r="S108">
        <f t="shared" si="12"/>
        <v>190</v>
      </c>
      <c r="T108" t="b">
        <f t="shared" si="13"/>
        <v>1</v>
      </c>
      <c r="U108" t="b">
        <f t="shared" si="14"/>
        <v>0</v>
      </c>
      <c r="W108" s="36"/>
      <c r="X108" s="7"/>
    </row>
    <row r="109" spans="13:24">
      <c r="M109">
        <f t="shared" si="15"/>
        <v>2</v>
      </c>
      <c r="N109">
        <f t="shared" si="16"/>
        <v>26</v>
      </c>
      <c r="O109" t="b">
        <f t="shared" si="9"/>
        <v>1</v>
      </c>
      <c r="P109" s="45">
        <f>IF(O109,INDEX($L$16:$L$52,N109))</f>
        <v>5100</v>
      </c>
      <c r="Q109" s="7">
        <f t="shared" si="10"/>
        <v>195</v>
      </c>
      <c r="R109" s="45">
        <f t="shared" si="11"/>
        <v>4632.3282474451335</v>
      </c>
      <c r="S109">
        <f t="shared" si="12"/>
        <v>195</v>
      </c>
      <c r="T109" t="b">
        <f t="shared" si="13"/>
        <v>1</v>
      </c>
      <c r="U109" t="b">
        <f t="shared" si="14"/>
        <v>0</v>
      </c>
      <c r="W109" s="36"/>
      <c r="X109" s="7"/>
    </row>
    <row r="110" spans="13:24">
      <c r="M110">
        <f t="shared" si="15"/>
        <v>1</v>
      </c>
      <c r="N110">
        <f t="shared" si="16"/>
        <v>27</v>
      </c>
      <c r="O110" t="b">
        <f t="shared" si="9"/>
        <v>1</v>
      </c>
      <c r="P110" s="45">
        <f>IF(O110,INDEX($L$16:$L$52,N110))</f>
        <v>5100</v>
      </c>
      <c r="Q110" s="7">
        <f t="shared" si="10"/>
        <v>195</v>
      </c>
      <c r="R110" s="45">
        <f t="shared" si="11"/>
        <v>4608.3252544902352</v>
      </c>
      <c r="S110">
        <f t="shared" si="12"/>
        <v>195</v>
      </c>
      <c r="T110" t="b">
        <f t="shared" si="13"/>
        <v>1</v>
      </c>
      <c r="U110" t="b">
        <f t="shared" si="14"/>
        <v>0</v>
      </c>
      <c r="W110" s="36"/>
      <c r="X110" s="7"/>
    </row>
    <row r="111" spans="13:24">
      <c r="M111">
        <f t="shared" si="15"/>
        <v>2</v>
      </c>
      <c r="N111">
        <f t="shared" si="16"/>
        <v>27</v>
      </c>
      <c r="O111" t="b">
        <f t="shared" si="9"/>
        <v>1</v>
      </c>
      <c r="P111" s="45">
        <f>IF(O111,INDEX($L$16:$L$52,N111))</f>
        <v>5100</v>
      </c>
      <c r="Q111" s="7">
        <f t="shared" si="10"/>
        <v>200</v>
      </c>
      <c r="R111" s="45">
        <f t="shared" si="11"/>
        <v>4608.3252544902352</v>
      </c>
      <c r="S111">
        <f t="shared" si="12"/>
        <v>200</v>
      </c>
      <c r="T111" t="b">
        <f t="shared" si="13"/>
        <v>1</v>
      </c>
      <c r="U111" t="b">
        <f t="shared" si="14"/>
        <v>0</v>
      </c>
      <c r="W111" s="36"/>
      <c r="X111" s="7"/>
    </row>
    <row r="112" spans="13:24">
      <c r="M112">
        <f t="shared" si="15"/>
        <v>1</v>
      </c>
      <c r="N112">
        <f t="shared" si="16"/>
        <v>28</v>
      </c>
      <c r="O112" t="b">
        <f t="shared" si="9"/>
        <v>1</v>
      </c>
      <c r="P112" s="45">
        <f>IF(O112,INDEX($L$16:$L$52,N112))</f>
        <v>5100</v>
      </c>
      <c r="Q112" s="7">
        <f t="shared" si="10"/>
        <v>200</v>
      </c>
      <c r="R112" s="45">
        <f t="shared" si="11"/>
        <v>4585.049694054178</v>
      </c>
      <c r="S112">
        <f t="shared" si="12"/>
        <v>200</v>
      </c>
      <c r="T112" t="b">
        <f t="shared" si="13"/>
        <v>1</v>
      </c>
      <c r="U112" t="b">
        <f t="shared" si="14"/>
        <v>0</v>
      </c>
      <c r="W112" s="36"/>
      <c r="X112" s="7"/>
    </row>
    <row r="113" spans="13:24">
      <c r="M113">
        <f t="shared" si="15"/>
        <v>2</v>
      </c>
      <c r="N113">
        <f t="shared" si="16"/>
        <v>28</v>
      </c>
      <c r="O113" t="b">
        <f t="shared" si="9"/>
        <v>1</v>
      </c>
      <c r="P113" s="45">
        <f>IF(O113,INDEX($L$16:$L$52,N113))</f>
        <v>5100</v>
      </c>
      <c r="Q113" s="7">
        <f t="shared" si="10"/>
        <v>205</v>
      </c>
      <c r="R113" s="45">
        <f t="shared" si="11"/>
        <v>4585.049694054178</v>
      </c>
      <c r="S113">
        <f t="shared" si="12"/>
        <v>205</v>
      </c>
      <c r="T113" t="b">
        <f t="shared" si="13"/>
        <v>1</v>
      </c>
      <c r="U113" t="b">
        <f t="shared" si="14"/>
        <v>0</v>
      </c>
      <c r="W113" s="36"/>
      <c r="X113" s="7"/>
    </row>
    <row r="114" spans="13:24">
      <c r="M114">
        <f t="shared" si="15"/>
        <v>1</v>
      </c>
      <c r="N114">
        <f t="shared" si="16"/>
        <v>29</v>
      </c>
      <c r="O114" t="b">
        <f t="shared" si="9"/>
        <v>1</v>
      </c>
      <c r="P114" s="45">
        <f>IF(O114,INDEX($L$16:$L$52,N114))</f>
        <v>5100</v>
      </c>
      <c r="Q114" s="7">
        <f t="shared" si="10"/>
        <v>205</v>
      </c>
      <c r="R114" s="45">
        <f t="shared" si="11"/>
        <v>4562.4621433647599</v>
      </c>
      <c r="S114">
        <f t="shared" si="12"/>
        <v>205</v>
      </c>
      <c r="T114" t="b">
        <f t="shared" si="13"/>
        <v>1</v>
      </c>
      <c r="U114" t="b">
        <f t="shared" si="14"/>
        <v>0</v>
      </c>
      <c r="W114" s="36"/>
      <c r="X114" s="7"/>
    </row>
    <row r="115" spans="13:24">
      <c r="M115">
        <f t="shared" si="15"/>
        <v>2</v>
      </c>
      <c r="N115">
        <f t="shared" si="16"/>
        <v>29</v>
      </c>
      <c r="O115" t="b">
        <f t="shared" si="9"/>
        <v>1</v>
      </c>
      <c r="P115" s="45">
        <f>IF(O115,INDEX($L$16:$L$52,N115))</f>
        <v>5100</v>
      </c>
      <c r="Q115" s="7">
        <f t="shared" si="10"/>
        <v>210</v>
      </c>
      <c r="R115" s="45">
        <f t="shared" si="11"/>
        <v>4562.4621433647599</v>
      </c>
      <c r="S115">
        <f t="shared" si="12"/>
        <v>210</v>
      </c>
      <c r="T115" t="b">
        <f t="shared" si="13"/>
        <v>1</v>
      </c>
      <c r="U115" t="b">
        <f t="shared" si="14"/>
        <v>0</v>
      </c>
      <c r="W115" s="36"/>
      <c r="X115" s="7"/>
    </row>
    <row r="116" spans="13:24">
      <c r="M116">
        <f t="shared" si="15"/>
        <v>1</v>
      </c>
      <c r="N116">
        <f t="shared" si="16"/>
        <v>30</v>
      </c>
      <c r="O116" t="b">
        <f t="shared" si="9"/>
        <v>1</v>
      </c>
      <c r="P116" s="45">
        <f>IF(O116,INDEX($L$16:$L$52,N116))</f>
        <v>5100</v>
      </c>
      <c r="Q116" s="7">
        <f t="shared" si="10"/>
        <v>210</v>
      </c>
      <c r="R116" s="45">
        <f t="shared" si="11"/>
        <v>4540.5262126814669</v>
      </c>
      <c r="S116">
        <f t="shared" si="12"/>
        <v>210</v>
      </c>
      <c r="T116" t="b">
        <f t="shared" si="13"/>
        <v>1</v>
      </c>
      <c r="U116" t="b">
        <f t="shared" si="14"/>
        <v>0</v>
      </c>
      <c r="W116" s="36"/>
      <c r="X116" s="7"/>
    </row>
    <row r="117" spans="13:24">
      <c r="M117">
        <f t="shared" si="15"/>
        <v>2</v>
      </c>
      <c r="N117">
        <f t="shared" si="16"/>
        <v>30</v>
      </c>
      <c r="O117" t="b">
        <f t="shared" si="9"/>
        <v>1</v>
      </c>
      <c r="P117" s="45">
        <f>IF(O117,INDEX($L$16:$L$52,N117))</f>
        <v>5100</v>
      </c>
      <c r="Q117" s="7">
        <f t="shared" si="10"/>
        <v>215</v>
      </c>
      <c r="R117" s="45">
        <f t="shared" si="11"/>
        <v>4540.5262126814669</v>
      </c>
      <c r="S117">
        <f t="shared" si="12"/>
        <v>215</v>
      </c>
      <c r="T117" t="b">
        <f t="shared" si="13"/>
        <v>1</v>
      </c>
      <c r="U117" t="b">
        <f t="shared" si="14"/>
        <v>0</v>
      </c>
      <c r="W117" s="36"/>
      <c r="X117" s="7"/>
    </row>
    <row r="118" spans="13:24">
      <c r="M118">
        <f t="shared" si="15"/>
        <v>1</v>
      </c>
      <c r="N118">
        <f t="shared" si="16"/>
        <v>31</v>
      </c>
      <c r="O118" t="b">
        <f t="shared" si="9"/>
        <v>1</v>
      </c>
      <c r="P118" s="45">
        <f>IF(O118,INDEX($L$16:$L$52,N118))</f>
        <v>5100</v>
      </c>
      <c r="Q118" s="7">
        <f t="shared" si="10"/>
        <v>215</v>
      </c>
      <c r="R118" s="45">
        <f t="shared" si="11"/>
        <v>4519.2082462040125</v>
      </c>
      <c r="S118">
        <f t="shared" si="12"/>
        <v>215</v>
      </c>
      <c r="T118" t="b">
        <f t="shared" si="13"/>
        <v>1</v>
      </c>
      <c r="U118" t="b">
        <f t="shared" si="14"/>
        <v>0</v>
      </c>
      <c r="W118" s="36"/>
      <c r="X118" s="7"/>
    </row>
    <row r="119" spans="13:24">
      <c r="M119">
        <f t="shared" si="15"/>
        <v>2</v>
      </c>
      <c r="N119">
        <f t="shared" si="16"/>
        <v>31</v>
      </c>
      <c r="O119" t="b">
        <f t="shared" si="9"/>
        <v>1</v>
      </c>
      <c r="P119" s="45">
        <f>IF(O119,INDEX($L$16:$L$52,N119))</f>
        <v>5100</v>
      </c>
      <c r="Q119" s="7">
        <f t="shared" si="10"/>
        <v>220</v>
      </c>
      <c r="R119" s="45">
        <f t="shared" si="11"/>
        <v>4519.2082462040125</v>
      </c>
      <c r="S119">
        <f t="shared" si="12"/>
        <v>220</v>
      </c>
      <c r="T119" t="b">
        <f t="shared" si="13"/>
        <v>1</v>
      </c>
      <c r="U119" t="b">
        <f t="shared" si="14"/>
        <v>0</v>
      </c>
      <c r="W119" s="36"/>
      <c r="X119" s="7"/>
    </row>
    <row r="120" spans="13:24">
      <c r="M120">
        <f t="shared" si="15"/>
        <v>1</v>
      </c>
      <c r="N120">
        <f t="shared" si="16"/>
        <v>32</v>
      </c>
      <c r="O120" t="b">
        <f t="shared" si="9"/>
        <v>1</v>
      </c>
      <c r="P120" s="45">
        <f>IF(O120,INDEX($L$16:$L$52,N120))</f>
        <v>5100</v>
      </c>
      <c r="Q120" s="7">
        <f t="shared" si="10"/>
        <v>220</v>
      </c>
      <c r="R120" s="45">
        <f t="shared" si="11"/>
        <v>4498.4770586606037</v>
      </c>
      <c r="S120">
        <f t="shared" si="12"/>
        <v>220</v>
      </c>
      <c r="T120" t="b">
        <f t="shared" si="13"/>
        <v>1</v>
      </c>
      <c r="U120" t="b">
        <f t="shared" si="14"/>
        <v>0</v>
      </c>
      <c r="W120" s="36"/>
      <c r="X120" s="7"/>
    </row>
    <row r="121" spans="13:24">
      <c r="M121">
        <f t="shared" si="15"/>
        <v>2</v>
      </c>
      <c r="N121">
        <f t="shared" si="16"/>
        <v>32</v>
      </c>
      <c r="O121" t="b">
        <f t="shared" si="9"/>
        <v>1</v>
      </c>
      <c r="P121" s="45">
        <f>IF(O121,INDEX($L$16:$L$52,N121))</f>
        <v>5100</v>
      </c>
      <c r="Q121" s="7">
        <f t="shared" si="10"/>
        <v>225</v>
      </c>
      <c r="R121" s="45">
        <f t="shared" si="11"/>
        <v>4498.4770586606037</v>
      </c>
      <c r="S121">
        <f t="shared" si="12"/>
        <v>225</v>
      </c>
      <c r="T121" t="b">
        <f t="shared" si="13"/>
        <v>1</v>
      </c>
      <c r="U121" t="b">
        <f t="shared" si="14"/>
        <v>0</v>
      </c>
      <c r="W121" s="36"/>
      <c r="X121" s="7"/>
    </row>
    <row r="122" spans="13:24">
      <c r="M122">
        <f t="shared" si="15"/>
        <v>1</v>
      </c>
      <c r="N122">
        <f t="shared" si="16"/>
        <v>33</v>
      </c>
      <c r="O122" t="b">
        <f t="shared" si="9"/>
        <v>1</v>
      </c>
      <c r="P122" s="45">
        <f>IF(O122,INDEX($L$16:$L$52,N122))</f>
        <v>5100</v>
      </c>
      <c r="Q122" s="7">
        <f t="shared" si="10"/>
        <v>225</v>
      </c>
      <c r="R122" s="45">
        <f t="shared" si="11"/>
        <v>4478.3037026146749</v>
      </c>
      <c r="S122">
        <f t="shared" si="12"/>
        <v>225</v>
      </c>
      <c r="T122" t="b">
        <f t="shared" si="13"/>
        <v>1</v>
      </c>
      <c r="U122" t="b">
        <f t="shared" si="14"/>
        <v>0</v>
      </c>
      <c r="W122" s="36"/>
      <c r="X122" s="7"/>
    </row>
    <row r="123" spans="13:24">
      <c r="M123">
        <f t="shared" si="15"/>
        <v>2</v>
      </c>
      <c r="N123">
        <f t="shared" ref="N123:N154" si="17">IF(M123=1,N122+1,N122)</f>
        <v>33</v>
      </c>
      <c r="O123" t="b">
        <f t="shared" ref="O123:O186" si="18">N123&lt;=$N$54</f>
        <v>1</v>
      </c>
      <c r="P123" s="45">
        <f>IF(O123,INDEX($L$16:$L$52,N123))</f>
        <v>5100</v>
      </c>
      <c r="Q123" s="7">
        <f t="shared" ref="Q123:Q186" si="19">IF(O124,INDEX($K$16:$K$52,N124))</f>
        <v>230</v>
      </c>
      <c r="R123" s="45">
        <f t="shared" ref="R123:R186" si="20">IF(O123,INDEX($O$16:$O$52,N123))</f>
        <v>4478.3037026146749</v>
      </c>
      <c r="S123">
        <f t="shared" ref="S123:S186" si="21">Q123</f>
        <v>230</v>
      </c>
      <c r="T123" t="b">
        <f t="shared" ref="T123:T186" si="22">P123&gt;R123</f>
        <v>1</v>
      </c>
      <c r="U123" t="b">
        <f t="shared" ref="U123:U186" si="23">T123&lt;&gt;T124</f>
        <v>0</v>
      </c>
      <c r="W123" s="36"/>
      <c r="X123" s="7"/>
    </row>
    <row r="124" spans="13:24">
      <c r="M124">
        <f t="shared" ref="M124:M187" si="24">IF(M123=2,1,M123+1)</f>
        <v>1</v>
      </c>
      <c r="N124">
        <f t="shared" si="17"/>
        <v>34</v>
      </c>
      <c r="O124" t="b">
        <f t="shared" si="18"/>
        <v>1</v>
      </c>
      <c r="P124" s="45">
        <f>IF(O124,INDEX($L$16:$L$52,N124))</f>
        <v>5100</v>
      </c>
      <c r="Q124" s="7">
        <f t="shared" si="19"/>
        <v>230</v>
      </c>
      <c r="R124" s="45">
        <f t="shared" si="20"/>
        <v>4458.6612623124201</v>
      </c>
      <c r="S124">
        <f t="shared" si="21"/>
        <v>230</v>
      </c>
      <c r="T124" t="b">
        <f t="shared" si="22"/>
        <v>1</v>
      </c>
      <c r="U124" t="b">
        <f t="shared" si="23"/>
        <v>0</v>
      </c>
      <c r="W124" s="36"/>
      <c r="X124" s="7"/>
    </row>
    <row r="125" spans="13:24">
      <c r="M125">
        <f t="shared" si="24"/>
        <v>2</v>
      </c>
      <c r="N125">
        <f t="shared" si="17"/>
        <v>34</v>
      </c>
      <c r="O125" t="b">
        <f t="shared" si="18"/>
        <v>1</v>
      </c>
      <c r="P125" s="45">
        <f>IF(O125,INDEX($L$16:$L$52,N125))</f>
        <v>5100</v>
      </c>
      <c r="Q125" s="7">
        <f t="shared" si="19"/>
        <v>235</v>
      </c>
      <c r="R125" s="45">
        <f t="shared" si="20"/>
        <v>4458.6612623124201</v>
      </c>
      <c r="S125">
        <f t="shared" si="21"/>
        <v>235</v>
      </c>
      <c r="T125" t="b">
        <f t="shared" si="22"/>
        <v>1</v>
      </c>
      <c r="U125" t="b">
        <f t="shared" si="23"/>
        <v>0</v>
      </c>
      <c r="W125" s="36"/>
      <c r="X125" s="7"/>
    </row>
    <row r="126" spans="13:24">
      <c r="M126">
        <f t="shared" si="24"/>
        <v>1</v>
      </c>
      <c r="N126">
        <f t="shared" si="17"/>
        <v>35</v>
      </c>
      <c r="O126" t="b">
        <f t="shared" si="18"/>
        <v>1</v>
      </c>
      <c r="P126" s="45">
        <f>IF(O126,INDEX($L$16:$L$52,N126))</f>
        <v>5100</v>
      </c>
      <c r="Q126" s="7">
        <f t="shared" si="19"/>
        <v>235</v>
      </c>
      <c r="R126" s="45">
        <f t="shared" si="20"/>
        <v>4439.5246705391128</v>
      </c>
      <c r="S126">
        <f t="shared" si="21"/>
        <v>235</v>
      </c>
      <c r="T126" t="b">
        <f t="shared" si="22"/>
        <v>1</v>
      </c>
      <c r="U126" t="b">
        <f t="shared" si="23"/>
        <v>0</v>
      </c>
      <c r="W126" s="36"/>
      <c r="X126" s="7"/>
    </row>
    <row r="127" spans="13:24">
      <c r="M127">
        <f t="shared" si="24"/>
        <v>2</v>
      </c>
      <c r="N127">
        <f t="shared" si="17"/>
        <v>35</v>
      </c>
      <c r="O127" t="b">
        <f t="shared" si="18"/>
        <v>1</v>
      </c>
      <c r="P127" s="45">
        <f>IF(O127,INDEX($L$16:$L$52,N127))</f>
        <v>5100</v>
      </c>
      <c r="Q127" s="7">
        <f t="shared" si="19"/>
        <v>240</v>
      </c>
      <c r="R127" s="45">
        <f t="shared" si="20"/>
        <v>4439.5246705391128</v>
      </c>
      <c r="S127">
        <f t="shared" si="21"/>
        <v>240</v>
      </c>
      <c r="T127" t="b">
        <f t="shared" si="22"/>
        <v>1</v>
      </c>
      <c r="U127" t="b">
        <f t="shared" si="23"/>
        <v>0</v>
      </c>
      <c r="W127" s="36"/>
      <c r="X127" s="7"/>
    </row>
    <row r="128" spans="13:24">
      <c r="M128">
        <f t="shared" si="24"/>
        <v>1</v>
      </c>
      <c r="N128">
        <f t="shared" si="17"/>
        <v>36</v>
      </c>
      <c r="O128" t="b">
        <f t="shared" si="18"/>
        <v>1</v>
      </c>
      <c r="P128" s="45">
        <f>IF(O128,INDEX($L$16:$L$52,N128))</f>
        <v>5100</v>
      </c>
      <c r="Q128" s="7">
        <f t="shared" si="19"/>
        <v>240</v>
      </c>
      <c r="R128" s="45">
        <f t="shared" si="20"/>
        <v>4420.8705454865776</v>
      </c>
      <c r="S128">
        <f t="shared" si="21"/>
        <v>240</v>
      </c>
      <c r="T128" t="b">
        <f t="shared" si="22"/>
        <v>1</v>
      </c>
      <c r="U128" t="b">
        <f t="shared" si="23"/>
        <v>0</v>
      </c>
      <c r="W128" s="36"/>
      <c r="X128" s="7"/>
    </row>
    <row r="129" spans="13:24">
      <c r="M129">
        <f t="shared" si="24"/>
        <v>2</v>
      </c>
      <c r="N129">
        <f t="shared" si="17"/>
        <v>36</v>
      </c>
      <c r="O129" t="b">
        <f t="shared" si="18"/>
        <v>1</v>
      </c>
      <c r="P129" s="45">
        <f>IF(O129,INDEX($L$16:$L$52,N129))</f>
        <v>5100</v>
      </c>
      <c r="Q129" s="7">
        <f t="shared" si="19"/>
        <v>245</v>
      </c>
      <c r="R129" s="45">
        <f t="shared" si="20"/>
        <v>4420.8705454865776</v>
      </c>
      <c r="S129">
        <f t="shared" si="21"/>
        <v>245</v>
      </c>
      <c r="T129" t="b">
        <f t="shared" si="22"/>
        <v>1</v>
      </c>
      <c r="U129" t="b">
        <f t="shared" si="23"/>
        <v>0</v>
      </c>
      <c r="W129" s="36"/>
      <c r="X129" s="7"/>
    </row>
    <row r="130" spans="13:24">
      <c r="M130">
        <f t="shared" si="24"/>
        <v>1</v>
      </c>
      <c r="N130">
        <f t="shared" si="17"/>
        <v>37</v>
      </c>
      <c r="O130" t="b">
        <f t="shared" si="18"/>
        <v>1</v>
      </c>
      <c r="P130" s="45">
        <f>IF(O130,INDEX($L$16:$L$52,N130))</f>
        <v>5100</v>
      </c>
      <c r="Q130" s="7">
        <f t="shared" si="19"/>
        <v>245</v>
      </c>
      <c r="R130" s="45">
        <f t="shared" si="20"/>
        <v>4402.6770450784097</v>
      </c>
      <c r="S130">
        <f t="shared" si="21"/>
        <v>245</v>
      </c>
      <c r="T130" t="b">
        <f t="shared" si="22"/>
        <v>1</v>
      </c>
      <c r="U130" t="b">
        <f t="shared" si="23"/>
        <v>0</v>
      </c>
      <c r="W130" s="36"/>
      <c r="X130" s="7"/>
    </row>
    <row r="131" spans="13:24">
      <c r="M131">
        <f t="shared" si="24"/>
        <v>2</v>
      </c>
      <c r="N131">
        <f t="shared" si="17"/>
        <v>37</v>
      </c>
      <c r="O131" t="b">
        <f t="shared" si="18"/>
        <v>1</v>
      </c>
      <c r="P131" s="45">
        <f>IF(O131,INDEX($L$16:$L$52,N131))</f>
        <v>5100</v>
      </c>
      <c r="Q131" s="7" t="b">
        <f t="shared" si="19"/>
        <v>0</v>
      </c>
      <c r="R131" s="45">
        <f t="shared" si="20"/>
        <v>4402.6770450784097</v>
      </c>
      <c r="S131" t="b">
        <f t="shared" si="21"/>
        <v>0</v>
      </c>
      <c r="T131" t="b">
        <f t="shared" si="22"/>
        <v>1</v>
      </c>
      <c r="U131" t="b">
        <f t="shared" si="23"/>
        <v>1</v>
      </c>
      <c r="W131" s="36"/>
      <c r="X131" s="7"/>
    </row>
    <row r="132" spans="13:24">
      <c r="M132">
        <f t="shared" si="24"/>
        <v>1</v>
      </c>
      <c r="N132">
        <f t="shared" si="17"/>
        <v>38</v>
      </c>
      <c r="O132" t="b">
        <f t="shared" si="18"/>
        <v>0</v>
      </c>
      <c r="P132" s="45" t="b">
        <f>IF(O132,INDEX($L$16:$L$52,N132))</f>
        <v>0</v>
      </c>
      <c r="Q132" s="7" t="b">
        <f t="shared" si="19"/>
        <v>0</v>
      </c>
      <c r="R132" s="45" t="b">
        <f t="shared" si="20"/>
        <v>0</v>
      </c>
      <c r="S132" t="b">
        <f t="shared" si="21"/>
        <v>0</v>
      </c>
      <c r="T132" t="b">
        <f t="shared" si="22"/>
        <v>0</v>
      </c>
      <c r="U132" t="b">
        <f t="shared" si="23"/>
        <v>0</v>
      </c>
      <c r="W132" s="36"/>
      <c r="X132" s="7"/>
    </row>
    <row r="133" spans="13:24">
      <c r="M133">
        <f t="shared" si="24"/>
        <v>2</v>
      </c>
      <c r="N133">
        <f t="shared" si="17"/>
        <v>38</v>
      </c>
      <c r="O133" t="b">
        <f t="shared" si="18"/>
        <v>0</v>
      </c>
      <c r="P133" s="45" t="b">
        <f>IF(O133,INDEX($L$16:$L$52,N133))</f>
        <v>0</v>
      </c>
      <c r="Q133" s="7" t="b">
        <f t="shared" si="19"/>
        <v>0</v>
      </c>
      <c r="R133" s="45" t="b">
        <f t="shared" si="20"/>
        <v>0</v>
      </c>
      <c r="S133" t="b">
        <f t="shared" si="21"/>
        <v>0</v>
      </c>
      <c r="T133" t="b">
        <f t="shared" si="22"/>
        <v>0</v>
      </c>
      <c r="U133" t="b">
        <f t="shared" si="23"/>
        <v>0</v>
      </c>
      <c r="W133" s="36"/>
      <c r="X133" s="7"/>
    </row>
    <row r="134" spans="13:24">
      <c r="M134">
        <f t="shared" si="24"/>
        <v>1</v>
      </c>
      <c r="N134">
        <f t="shared" si="17"/>
        <v>39</v>
      </c>
      <c r="O134" t="b">
        <f t="shared" si="18"/>
        <v>0</v>
      </c>
      <c r="P134" s="45" t="b">
        <f>IF(O134,INDEX($L$16:$L$52,N134))</f>
        <v>0</v>
      </c>
      <c r="Q134" s="7" t="b">
        <f t="shared" si="19"/>
        <v>0</v>
      </c>
      <c r="R134" s="45" t="b">
        <f t="shared" si="20"/>
        <v>0</v>
      </c>
      <c r="S134" t="b">
        <f t="shared" si="21"/>
        <v>0</v>
      </c>
      <c r="T134" t="b">
        <f t="shared" si="22"/>
        <v>0</v>
      </c>
      <c r="U134" t="b">
        <f t="shared" si="23"/>
        <v>0</v>
      </c>
      <c r="W134" s="36"/>
      <c r="X134" s="7"/>
    </row>
    <row r="135" spans="13:24">
      <c r="M135">
        <f t="shared" si="24"/>
        <v>2</v>
      </c>
      <c r="N135">
        <f t="shared" si="17"/>
        <v>39</v>
      </c>
      <c r="O135" t="b">
        <f t="shared" si="18"/>
        <v>0</v>
      </c>
      <c r="P135" s="45" t="b">
        <f>IF(O135,INDEX($L$16:$L$52,N135))</f>
        <v>0</v>
      </c>
      <c r="Q135" s="7" t="b">
        <f t="shared" si="19"/>
        <v>0</v>
      </c>
      <c r="R135" s="45" t="b">
        <f t="shared" si="20"/>
        <v>0</v>
      </c>
      <c r="S135" t="b">
        <f t="shared" si="21"/>
        <v>0</v>
      </c>
      <c r="T135" t="b">
        <f t="shared" si="22"/>
        <v>0</v>
      </c>
      <c r="U135" t="b">
        <f t="shared" si="23"/>
        <v>0</v>
      </c>
      <c r="W135" s="36"/>
      <c r="X135" s="7"/>
    </row>
    <row r="136" spans="13:24">
      <c r="M136">
        <f t="shared" si="24"/>
        <v>1</v>
      </c>
      <c r="N136">
        <f t="shared" si="17"/>
        <v>40</v>
      </c>
      <c r="O136" t="b">
        <f t="shared" si="18"/>
        <v>0</v>
      </c>
      <c r="P136" s="45" t="b">
        <f>IF(O136,INDEX($L$16:$L$52,N136))</f>
        <v>0</v>
      </c>
      <c r="Q136" s="7" t="b">
        <f t="shared" si="19"/>
        <v>0</v>
      </c>
      <c r="R136" s="45" t="b">
        <f t="shared" si="20"/>
        <v>0</v>
      </c>
      <c r="S136" t="b">
        <f t="shared" si="21"/>
        <v>0</v>
      </c>
      <c r="T136" t="b">
        <f t="shared" si="22"/>
        <v>0</v>
      </c>
      <c r="U136" t="b">
        <f t="shared" si="23"/>
        <v>0</v>
      </c>
      <c r="W136" s="36"/>
      <c r="X136" s="7"/>
    </row>
    <row r="137" spans="13:24">
      <c r="M137">
        <f t="shared" si="24"/>
        <v>2</v>
      </c>
      <c r="N137">
        <f t="shared" si="17"/>
        <v>40</v>
      </c>
      <c r="O137" t="b">
        <f t="shared" si="18"/>
        <v>0</v>
      </c>
      <c r="P137" s="45" t="b">
        <f>IF(O137,INDEX($L$16:$L$52,N137))</f>
        <v>0</v>
      </c>
      <c r="Q137" s="7" t="b">
        <f t="shared" si="19"/>
        <v>0</v>
      </c>
      <c r="R137" s="45" t="b">
        <f t="shared" si="20"/>
        <v>0</v>
      </c>
      <c r="S137" t="b">
        <f t="shared" si="21"/>
        <v>0</v>
      </c>
      <c r="T137" t="b">
        <f t="shared" si="22"/>
        <v>0</v>
      </c>
      <c r="U137" t="b">
        <f t="shared" si="23"/>
        <v>0</v>
      </c>
      <c r="W137" s="36"/>
      <c r="X137" s="7"/>
    </row>
    <row r="138" spans="13:24">
      <c r="M138">
        <f t="shared" si="24"/>
        <v>1</v>
      </c>
      <c r="N138">
        <f t="shared" si="17"/>
        <v>41</v>
      </c>
      <c r="O138" t="b">
        <f t="shared" si="18"/>
        <v>0</v>
      </c>
      <c r="P138" s="45" t="b">
        <f>IF(O138,INDEX($L$16:$L$52,N138))</f>
        <v>0</v>
      </c>
      <c r="Q138" s="7" t="b">
        <f t="shared" si="19"/>
        <v>0</v>
      </c>
      <c r="R138" s="45" t="b">
        <f t="shared" si="20"/>
        <v>0</v>
      </c>
      <c r="S138" t="b">
        <f t="shared" si="21"/>
        <v>0</v>
      </c>
      <c r="T138" t="b">
        <f t="shared" si="22"/>
        <v>0</v>
      </c>
      <c r="U138" t="b">
        <f t="shared" si="23"/>
        <v>0</v>
      </c>
      <c r="W138" s="36"/>
      <c r="X138" s="7"/>
    </row>
    <row r="139" spans="13:24">
      <c r="M139">
        <f t="shared" si="24"/>
        <v>2</v>
      </c>
      <c r="N139">
        <f t="shared" si="17"/>
        <v>41</v>
      </c>
      <c r="O139" t="b">
        <f t="shared" si="18"/>
        <v>0</v>
      </c>
      <c r="P139" s="45" t="b">
        <f>IF(O139,INDEX($L$16:$L$52,N139))</f>
        <v>0</v>
      </c>
      <c r="Q139" s="7" t="b">
        <f t="shared" si="19"/>
        <v>0</v>
      </c>
      <c r="R139" s="45" t="b">
        <f t="shared" si="20"/>
        <v>0</v>
      </c>
      <c r="S139" t="b">
        <f t="shared" si="21"/>
        <v>0</v>
      </c>
      <c r="T139" t="b">
        <f t="shared" si="22"/>
        <v>0</v>
      </c>
      <c r="U139" t="b">
        <f t="shared" si="23"/>
        <v>0</v>
      </c>
      <c r="W139" s="36"/>
      <c r="X139" s="7"/>
    </row>
    <row r="140" spans="13:24">
      <c r="M140">
        <f t="shared" si="24"/>
        <v>1</v>
      </c>
      <c r="N140">
        <f t="shared" si="17"/>
        <v>42</v>
      </c>
      <c r="O140" t="b">
        <f t="shared" si="18"/>
        <v>0</v>
      </c>
      <c r="P140" s="45" t="b">
        <f>IF(O140,INDEX($L$16:$L$52,N140))</f>
        <v>0</v>
      </c>
      <c r="Q140" s="7" t="b">
        <f t="shared" si="19"/>
        <v>0</v>
      </c>
      <c r="R140" s="45" t="b">
        <f t="shared" si="20"/>
        <v>0</v>
      </c>
      <c r="S140" t="b">
        <f t="shared" si="21"/>
        <v>0</v>
      </c>
      <c r="T140" t="b">
        <f t="shared" si="22"/>
        <v>0</v>
      </c>
      <c r="U140" t="b">
        <f t="shared" si="23"/>
        <v>0</v>
      </c>
      <c r="W140" s="36"/>
      <c r="X140" s="7"/>
    </row>
    <row r="141" spans="13:24">
      <c r="M141">
        <f t="shared" si="24"/>
        <v>2</v>
      </c>
      <c r="N141">
        <f t="shared" si="17"/>
        <v>42</v>
      </c>
      <c r="O141" t="b">
        <f t="shared" si="18"/>
        <v>0</v>
      </c>
      <c r="P141" s="45" t="b">
        <f>IF(O141,INDEX($L$16:$L$52,N141))</f>
        <v>0</v>
      </c>
      <c r="Q141" s="7" t="b">
        <f t="shared" si="19"/>
        <v>0</v>
      </c>
      <c r="R141" s="45" t="b">
        <f t="shared" si="20"/>
        <v>0</v>
      </c>
      <c r="S141" t="b">
        <f t="shared" si="21"/>
        <v>0</v>
      </c>
      <c r="T141" t="b">
        <f t="shared" si="22"/>
        <v>0</v>
      </c>
      <c r="U141" t="b">
        <f t="shared" si="23"/>
        <v>0</v>
      </c>
      <c r="W141" s="36"/>
      <c r="X141" s="7"/>
    </row>
    <row r="142" spans="13:24">
      <c r="M142">
        <f t="shared" si="24"/>
        <v>1</v>
      </c>
      <c r="N142">
        <f t="shared" si="17"/>
        <v>43</v>
      </c>
      <c r="O142" t="b">
        <f t="shared" si="18"/>
        <v>0</v>
      </c>
      <c r="P142" s="45" t="b">
        <f>IF(O142,INDEX($L$16:$L$52,N142))</f>
        <v>0</v>
      </c>
      <c r="Q142" s="7" t="b">
        <f t="shared" si="19"/>
        <v>0</v>
      </c>
      <c r="R142" s="45" t="b">
        <f t="shared" si="20"/>
        <v>0</v>
      </c>
      <c r="S142" t="b">
        <f t="shared" si="21"/>
        <v>0</v>
      </c>
      <c r="T142" t="b">
        <f t="shared" si="22"/>
        <v>0</v>
      </c>
      <c r="U142" t="b">
        <f t="shared" si="23"/>
        <v>0</v>
      </c>
      <c r="W142" s="36"/>
      <c r="X142" s="7"/>
    </row>
    <row r="143" spans="13:24">
      <c r="M143">
        <f t="shared" si="24"/>
        <v>2</v>
      </c>
      <c r="N143">
        <f t="shared" si="17"/>
        <v>43</v>
      </c>
      <c r="O143" t="b">
        <f t="shared" si="18"/>
        <v>0</v>
      </c>
      <c r="P143" s="45" t="b">
        <f>IF(O143,INDEX($L$16:$L$52,N143))</f>
        <v>0</v>
      </c>
      <c r="Q143" s="7" t="b">
        <f t="shared" si="19"/>
        <v>0</v>
      </c>
      <c r="R143" s="45" t="b">
        <f t="shared" si="20"/>
        <v>0</v>
      </c>
      <c r="S143" t="b">
        <f t="shared" si="21"/>
        <v>0</v>
      </c>
      <c r="T143" t="b">
        <f t="shared" si="22"/>
        <v>0</v>
      </c>
      <c r="U143" t="b">
        <f t="shared" si="23"/>
        <v>0</v>
      </c>
      <c r="W143" s="36"/>
      <c r="X143" s="7"/>
    </row>
    <row r="144" spans="13:24">
      <c r="M144">
        <f t="shared" si="24"/>
        <v>1</v>
      </c>
      <c r="N144">
        <f t="shared" si="17"/>
        <v>44</v>
      </c>
      <c r="O144" t="b">
        <f t="shared" si="18"/>
        <v>0</v>
      </c>
      <c r="P144" s="45" t="b">
        <f>IF(O144,INDEX($L$16:$L$52,N144))</f>
        <v>0</v>
      </c>
      <c r="Q144" s="7" t="b">
        <f t="shared" si="19"/>
        <v>0</v>
      </c>
      <c r="R144" s="45" t="b">
        <f t="shared" si="20"/>
        <v>0</v>
      </c>
      <c r="S144" t="b">
        <f t="shared" si="21"/>
        <v>0</v>
      </c>
      <c r="T144" t="b">
        <f t="shared" si="22"/>
        <v>0</v>
      </c>
      <c r="U144" t="b">
        <f t="shared" si="23"/>
        <v>0</v>
      </c>
      <c r="W144" s="36"/>
      <c r="X144" s="7"/>
    </row>
    <row r="145" spans="13:24">
      <c r="M145">
        <f t="shared" si="24"/>
        <v>2</v>
      </c>
      <c r="N145">
        <f t="shared" si="17"/>
        <v>44</v>
      </c>
      <c r="O145" t="b">
        <f t="shared" si="18"/>
        <v>0</v>
      </c>
      <c r="P145" s="45" t="b">
        <f>IF(O145,INDEX($L$16:$L$52,N145))</f>
        <v>0</v>
      </c>
      <c r="Q145" s="7" t="b">
        <f t="shared" si="19"/>
        <v>0</v>
      </c>
      <c r="R145" s="45" t="b">
        <f t="shared" si="20"/>
        <v>0</v>
      </c>
      <c r="S145" t="b">
        <f t="shared" si="21"/>
        <v>0</v>
      </c>
      <c r="T145" t="b">
        <f t="shared" si="22"/>
        <v>0</v>
      </c>
      <c r="U145" t="b">
        <f t="shared" si="23"/>
        <v>0</v>
      </c>
      <c r="W145" s="36"/>
      <c r="X145" s="7"/>
    </row>
    <row r="146" spans="13:24">
      <c r="M146">
        <f t="shared" si="24"/>
        <v>1</v>
      </c>
      <c r="N146">
        <f t="shared" si="17"/>
        <v>45</v>
      </c>
      <c r="O146" t="b">
        <f t="shared" si="18"/>
        <v>0</v>
      </c>
      <c r="P146" s="45" t="b">
        <f>IF(O146,INDEX($L$16:$L$52,N146))</f>
        <v>0</v>
      </c>
      <c r="Q146" s="7" t="b">
        <f t="shared" si="19"/>
        <v>0</v>
      </c>
      <c r="R146" s="45" t="b">
        <f t="shared" si="20"/>
        <v>0</v>
      </c>
      <c r="S146" t="b">
        <f t="shared" si="21"/>
        <v>0</v>
      </c>
      <c r="T146" t="b">
        <f t="shared" si="22"/>
        <v>0</v>
      </c>
      <c r="U146" t="b">
        <f t="shared" si="23"/>
        <v>0</v>
      </c>
      <c r="W146" s="36"/>
      <c r="X146" s="7"/>
    </row>
    <row r="147" spans="13:24">
      <c r="M147">
        <f t="shared" si="24"/>
        <v>2</v>
      </c>
      <c r="N147">
        <f t="shared" si="17"/>
        <v>45</v>
      </c>
      <c r="O147" t="b">
        <f t="shared" si="18"/>
        <v>0</v>
      </c>
      <c r="P147" s="45" t="b">
        <f>IF(O147,INDEX($L$16:$L$52,N147))</f>
        <v>0</v>
      </c>
      <c r="Q147" s="7" t="b">
        <f t="shared" si="19"/>
        <v>0</v>
      </c>
      <c r="R147" s="45" t="b">
        <f t="shared" si="20"/>
        <v>0</v>
      </c>
      <c r="S147" t="b">
        <f t="shared" si="21"/>
        <v>0</v>
      </c>
      <c r="T147" t="b">
        <f t="shared" si="22"/>
        <v>0</v>
      </c>
      <c r="U147" t="b">
        <f t="shared" si="23"/>
        <v>0</v>
      </c>
      <c r="W147" s="36"/>
      <c r="X147" s="7"/>
    </row>
    <row r="148" spans="13:24">
      <c r="M148">
        <f t="shared" si="24"/>
        <v>1</v>
      </c>
      <c r="N148">
        <f t="shared" si="17"/>
        <v>46</v>
      </c>
      <c r="O148" t="b">
        <f t="shared" si="18"/>
        <v>0</v>
      </c>
      <c r="P148" s="45" t="b">
        <f>IF(O148,INDEX($L$16:$L$52,N148))</f>
        <v>0</v>
      </c>
      <c r="Q148" s="7" t="b">
        <f t="shared" si="19"/>
        <v>0</v>
      </c>
      <c r="R148" s="45" t="b">
        <f t="shared" si="20"/>
        <v>0</v>
      </c>
      <c r="S148" t="b">
        <f t="shared" si="21"/>
        <v>0</v>
      </c>
      <c r="T148" t="b">
        <f t="shared" si="22"/>
        <v>0</v>
      </c>
      <c r="U148" t="b">
        <f t="shared" si="23"/>
        <v>0</v>
      </c>
      <c r="W148" s="36"/>
      <c r="X148" s="7"/>
    </row>
    <row r="149" spans="13:24">
      <c r="M149">
        <f t="shared" si="24"/>
        <v>2</v>
      </c>
      <c r="N149">
        <f t="shared" si="17"/>
        <v>46</v>
      </c>
      <c r="O149" t="b">
        <f t="shared" si="18"/>
        <v>0</v>
      </c>
      <c r="P149" s="45" t="b">
        <f>IF(O149,INDEX($L$16:$L$52,N149))</f>
        <v>0</v>
      </c>
      <c r="Q149" s="7" t="b">
        <f t="shared" si="19"/>
        <v>0</v>
      </c>
      <c r="R149" s="45" t="b">
        <f t="shared" si="20"/>
        <v>0</v>
      </c>
      <c r="S149" t="b">
        <f t="shared" si="21"/>
        <v>0</v>
      </c>
      <c r="T149" t="b">
        <f t="shared" si="22"/>
        <v>0</v>
      </c>
      <c r="U149" t="b">
        <f t="shared" si="23"/>
        <v>0</v>
      </c>
      <c r="W149" s="36"/>
      <c r="X149" s="7"/>
    </row>
    <row r="150" spans="13:24">
      <c r="M150">
        <f t="shared" si="24"/>
        <v>1</v>
      </c>
      <c r="N150">
        <f t="shared" si="17"/>
        <v>47</v>
      </c>
      <c r="O150" t="b">
        <f t="shared" si="18"/>
        <v>0</v>
      </c>
      <c r="P150" s="45" t="b">
        <f>IF(O150,INDEX($L$16:$L$52,N150))</f>
        <v>0</v>
      </c>
      <c r="Q150" s="7" t="b">
        <f t="shared" si="19"/>
        <v>0</v>
      </c>
      <c r="R150" s="45" t="b">
        <f t="shared" si="20"/>
        <v>0</v>
      </c>
      <c r="S150" t="b">
        <f t="shared" si="21"/>
        <v>0</v>
      </c>
      <c r="T150" t="b">
        <f t="shared" si="22"/>
        <v>0</v>
      </c>
      <c r="U150" t="b">
        <f t="shared" si="23"/>
        <v>0</v>
      </c>
      <c r="W150" s="36"/>
      <c r="X150" s="7"/>
    </row>
    <row r="151" spans="13:24">
      <c r="M151">
        <f t="shared" si="24"/>
        <v>2</v>
      </c>
      <c r="N151">
        <f t="shared" si="17"/>
        <v>47</v>
      </c>
      <c r="O151" t="b">
        <f t="shared" si="18"/>
        <v>0</v>
      </c>
      <c r="P151" s="45" t="b">
        <f>IF(O151,INDEX($L$16:$L$52,N151))</f>
        <v>0</v>
      </c>
      <c r="Q151" s="7" t="b">
        <f t="shared" si="19"/>
        <v>0</v>
      </c>
      <c r="R151" s="45" t="b">
        <f t="shared" si="20"/>
        <v>0</v>
      </c>
      <c r="S151" t="b">
        <f t="shared" si="21"/>
        <v>0</v>
      </c>
      <c r="T151" t="b">
        <f t="shared" si="22"/>
        <v>0</v>
      </c>
      <c r="U151" t="b">
        <f t="shared" si="23"/>
        <v>0</v>
      </c>
      <c r="W151" s="36"/>
      <c r="X151" s="7"/>
    </row>
    <row r="152" spans="13:24">
      <c r="M152">
        <f t="shared" si="24"/>
        <v>1</v>
      </c>
      <c r="N152">
        <f t="shared" si="17"/>
        <v>48</v>
      </c>
      <c r="O152" t="b">
        <f t="shared" si="18"/>
        <v>0</v>
      </c>
      <c r="P152" s="45" t="b">
        <f>IF(O152,INDEX($L$16:$L$52,N152))</f>
        <v>0</v>
      </c>
      <c r="Q152" s="7" t="b">
        <f t="shared" si="19"/>
        <v>0</v>
      </c>
      <c r="R152" s="45" t="b">
        <f t="shared" si="20"/>
        <v>0</v>
      </c>
      <c r="S152" t="b">
        <f t="shared" si="21"/>
        <v>0</v>
      </c>
      <c r="T152" t="b">
        <f t="shared" si="22"/>
        <v>0</v>
      </c>
      <c r="U152" t="b">
        <f t="shared" si="23"/>
        <v>0</v>
      </c>
      <c r="W152" s="36"/>
      <c r="X152" s="7"/>
    </row>
    <row r="153" spans="13:24">
      <c r="M153">
        <f t="shared" si="24"/>
        <v>2</v>
      </c>
      <c r="N153">
        <f t="shared" si="17"/>
        <v>48</v>
      </c>
      <c r="O153" t="b">
        <f t="shared" si="18"/>
        <v>0</v>
      </c>
      <c r="P153" s="45" t="b">
        <f>IF(O153,INDEX($L$16:$L$52,N153))</f>
        <v>0</v>
      </c>
      <c r="Q153" s="7" t="b">
        <f t="shared" si="19"/>
        <v>0</v>
      </c>
      <c r="R153" s="45" t="b">
        <f t="shared" si="20"/>
        <v>0</v>
      </c>
      <c r="S153" t="b">
        <f t="shared" si="21"/>
        <v>0</v>
      </c>
      <c r="T153" t="b">
        <f t="shared" si="22"/>
        <v>0</v>
      </c>
      <c r="U153" t="b">
        <f t="shared" si="23"/>
        <v>0</v>
      </c>
      <c r="W153" s="36"/>
      <c r="X153" s="7"/>
    </row>
    <row r="154" spans="13:24">
      <c r="M154">
        <f t="shared" si="24"/>
        <v>1</v>
      </c>
      <c r="N154">
        <f t="shared" si="17"/>
        <v>49</v>
      </c>
      <c r="O154" t="b">
        <f t="shared" si="18"/>
        <v>0</v>
      </c>
      <c r="P154" s="45" t="b">
        <f>IF(O154,INDEX($L$16:$L$52,N154))</f>
        <v>0</v>
      </c>
      <c r="Q154" s="7" t="b">
        <f t="shared" si="19"/>
        <v>0</v>
      </c>
      <c r="R154" s="45" t="b">
        <f t="shared" si="20"/>
        <v>0</v>
      </c>
      <c r="S154" t="b">
        <f t="shared" si="21"/>
        <v>0</v>
      </c>
      <c r="T154" t="b">
        <f t="shared" si="22"/>
        <v>0</v>
      </c>
      <c r="U154" t="b">
        <f t="shared" si="23"/>
        <v>0</v>
      </c>
      <c r="W154" s="36"/>
      <c r="X154" s="7"/>
    </row>
    <row r="155" spans="13:24">
      <c r="M155">
        <f t="shared" si="24"/>
        <v>2</v>
      </c>
      <c r="N155">
        <f t="shared" ref="N155:N186" si="25">IF(M155=1,N154+1,N154)</f>
        <v>49</v>
      </c>
      <c r="O155" t="b">
        <f t="shared" si="18"/>
        <v>0</v>
      </c>
      <c r="P155" s="45" t="b">
        <f>IF(O155,INDEX($L$16:$L$52,N155))</f>
        <v>0</v>
      </c>
      <c r="Q155" s="7" t="b">
        <f t="shared" si="19"/>
        <v>0</v>
      </c>
      <c r="R155" s="45" t="b">
        <f t="shared" si="20"/>
        <v>0</v>
      </c>
      <c r="S155" t="b">
        <f t="shared" si="21"/>
        <v>0</v>
      </c>
      <c r="T155" t="b">
        <f t="shared" si="22"/>
        <v>0</v>
      </c>
      <c r="U155" t="b">
        <f t="shared" si="23"/>
        <v>0</v>
      </c>
      <c r="W155" s="36"/>
      <c r="X155" s="7"/>
    </row>
    <row r="156" spans="13:24">
      <c r="M156">
        <f t="shared" si="24"/>
        <v>1</v>
      </c>
      <c r="N156">
        <f t="shared" si="25"/>
        <v>50</v>
      </c>
      <c r="O156" t="b">
        <f t="shared" si="18"/>
        <v>0</v>
      </c>
      <c r="P156" s="45" t="b">
        <f>IF(O156,INDEX($L$16:$L$52,N156))</f>
        <v>0</v>
      </c>
      <c r="Q156" s="7" t="b">
        <f t="shared" si="19"/>
        <v>0</v>
      </c>
      <c r="R156" s="45" t="b">
        <f t="shared" si="20"/>
        <v>0</v>
      </c>
      <c r="S156" t="b">
        <f t="shared" si="21"/>
        <v>0</v>
      </c>
      <c r="T156" t="b">
        <f t="shared" si="22"/>
        <v>0</v>
      </c>
      <c r="U156" t="b">
        <f t="shared" si="23"/>
        <v>0</v>
      </c>
      <c r="W156" s="36"/>
      <c r="X156" s="7"/>
    </row>
    <row r="157" spans="13:24">
      <c r="M157">
        <f t="shared" si="24"/>
        <v>2</v>
      </c>
      <c r="N157">
        <f t="shared" si="25"/>
        <v>50</v>
      </c>
      <c r="O157" t="b">
        <f t="shared" si="18"/>
        <v>0</v>
      </c>
      <c r="P157" s="45" t="b">
        <f>IF(O157,INDEX($L$16:$L$52,N157))</f>
        <v>0</v>
      </c>
      <c r="Q157" s="7" t="b">
        <f t="shared" si="19"/>
        <v>0</v>
      </c>
      <c r="R157" s="45" t="b">
        <f t="shared" si="20"/>
        <v>0</v>
      </c>
      <c r="S157" t="b">
        <f t="shared" si="21"/>
        <v>0</v>
      </c>
      <c r="T157" t="b">
        <f t="shared" si="22"/>
        <v>0</v>
      </c>
      <c r="U157" t="b">
        <f t="shared" si="23"/>
        <v>0</v>
      </c>
      <c r="W157" s="36"/>
      <c r="X157" s="7"/>
    </row>
    <row r="158" spans="13:24">
      <c r="M158">
        <f t="shared" si="24"/>
        <v>1</v>
      </c>
      <c r="N158">
        <f t="shared" si="25"/>
        <v>51</v>
      </c>
      <c r="O158" t="b">
        <f t="shared" si="18"/>
        <v>0</v>
      </c>
      <c r="P158" s="45" t="b">
        <f>IF(O158,INDEX($L$16:$L$52,N158))</f>
        <v>0</v>
      </c>
      <c r="Q158" s="7" t="b">
        <f t="shared" si="19"/>
        <v>0</v>
      </c>
      <c r="R158" s="45" t="b">
        <f t="shared" si="20"/>
        <v>0</v>
      </c>
      <c r="S158" t="b">
        <f t="shared" si="21"/>
        <v>0</v>
      </c>
      <c r="T158" t="b">
        <f t="shared" si="22"/>
        <v>0</v>
      </c>
      <c r="U158" t="b">
        <f t="shared" si="23"/>
        <v>0</v>
      </c>
      <c r="W158" s="36"/>
      <c r="X158" s="7"/>
    </row>
    <row r="159" spans="13:24">
      <c r="M159">
        <f t="shared" si="24"/>
        <v>2</v>
      </c>
      <c r="N159">
        <f t="shared" si="25"/>
        <v>51</v>
      </c>
      <c r="O159" t="b">
        <f t="shared" si="18"/>
        <v>0</v>
      </c>
      <c r="P159" s="45" t="b">
        <f>IF(O159,INDEX($L$16:$L$52,N159))</f>
        <v>0</v>
      </c>
      <c r="Q159" s="7" t="b">
        <f t="shared" si="19"/>
        <v>0</v>
      </c>
      <c r="R159" s="45" t="b">
        <f t="shared" si="20"/>
        <v>0</v>
      </c>
      <c r="S159" t="b">
        <f t="shared" si="21"/>
        <v>0</v>
      </c>
      <c r="T159" t="b">
        <f t="shared" si="22"/>
        <v>0</v>
      </c>
      <c r="U159" t="b">
        <f t="shared" si="23"/>
        <v>0</v>
      </c>
      <c r="W159" s="36"/>
      <c r="X159" s="7"/>
    </row>
    <row r="160" spans="13:24">
      <c r="M160">
        <f t="shared" si="24"/>
        <v>1</v>
      </c>
      <c r="N160">
        <f t="shared" si="25"/>
        <v>52</v>
      </c>
      <c r="O160" t="b">
        <f t="shared" si="18"/>
        <v>0</v>
      </c>
      <c r="P160" s="45" t="b">
        <f>IF(O160,INDEX($L$16:$L$52,N160))</f>
        <v>0</v>
      </c>
      <c r="Q160" s="7" t="b">
        <f t="shared" si="19"/>
        <v>0</v>
      </c>
      <c r="R160" s="45" t="b">
        <f t="shared" si="20"/>
        <v>0</v>
      </c>
      <c r="S160" t="b">
        <f t="shared" si="21"/>
        <v>0</v>
      </c>
      <c r="T160" t="b">
        <f t="shared" si="22"/>
        <v>0</v>
      </c>
      <c r="U160" t="b">
        <f t="shared" si="23"/>
        <v>0</v>
      </c>
      <c r="W160" s="36"/>
      <c r="X160" s="7"/>
    </row>
    <row r="161" spans="13:24">
      <c r="M161">
        <f t="shared" si="24"/>
        <v>2</v>
      </c>
      <c r="N161">
        <f t="shared" si="25"/>
        <v>52</v>
      </c>
      <c r="O161" t="b">
        <f t="shared" si="18"/>
        <v>0</v>
      </c>
      <c r="P161" s="45" t="b">
        <f>IF(O161,INDEX($L$16:$L$52,N161))</f>
        <v>0</v>
      </c>
      <c r="Q161" s="7" t="b">
        <f t="shared" si="19"/>
        <v>0</v>
      </c>
      <c r="R161" s="45" t="b">
        <f t="shared" si="20"/>
        <v>0</v>
      </c>
      <c r="S161" t="b">
        <f t="shared" si="21"/>
        <v>0</v>
      </c>
      <c r="T161" t="b">
        <f t="shared" si="22"/>
        <v>0</v>
      </c>
      <c r="U161" t="b">
        <f t="shared" si="23"/>
        <v>0</v>
      </c>
      <c r="W161" s="36"/>
      <c r="X161" s="7"/>
    </row>
    <row r="162" spans="13:24">
      <c r="M162">
        <f t="shared" si="24"/>
        <v>1</v>
      </c>
      <c r="N162">
        <f t="shared" si="25"/>
        <v>53</v>
      </c>
      <c r="O162" t="b">
        <f t="shared" si="18"/>
        <v>0</v>
      </c>
      <c r="P162" s="45" t="b">
        <f>IF(O162,INDEX($L$16:$L$52,N162))</f>
        <v>0</v>
      </c>
      <c r="Q162" s="7" t="b">
        <f t="shared" si="19"/>
        <v>0</v>
      </c>
      <c r="R162" s="45" t="b">
        <f t="shared" si="20"/>
        <v>0</v>
      </c>
      <c r="S162" t="b">
        <f t="shared" si="21"/>
        <v>0</v>
      </c>
      <c r="T162" t="b">
        <f t="shared" si="22"/>
        <v>0</v>
      </c>
      <c r="U162" t="b">
        <f t="shared" si="23"/>
        <v>0</v>
      </c>
      <c r="W162" s="36"/>
      <c r="X162" s="7"/>
    </row>
    <row r="163" spans="13:24">
      <c r="M163">
        <f t="shared" si="24"/>
        <v>2</v>
      </c>
      <c r="N163">
        <f t="shared" si="25"/>
        <v>53</v>
      </c>
      <c r="O163" t="b">
        <f t="shared" si="18"/>
        <v>0</v>
      </c>
      <c r="P163" s="45" t="b">
        <f>IF(O163,INDEX($L$16:$L$52,N163))</f>
        <v>0</v>
      </c>
      <c r="Q163" s="7" t="b">
        <f t="shared" si="19"/>
        <v>0</v>
      </c>
      <c r="R163" s="45" t="b">
        <f t="shared" si="20"/>
        <v>0</v>
      </c>
      <c r="S163" t="b">
        <f t="shared" si="21"/>
        <v>0</v>
      </c>
      <c r="T163" t="b">
        <f t="shared" si="22"/>
        <v>0</v>
      </c>
      <c r="U163" t="b">
        <f t="shared" si="23"/>
        <v>0</v>
      </c>
      <c r="W163" s="36"/>
      <c r="X163" s="7"/>
    </row>
    <row r="164" spans="13:24">
      <c r="M164">
        <f t="shared" si="24"/>
        <v>1</v>
      </c>
      <c r="N164">
        <f t="shared" si="25"/>
        <v>54</v>
      </c>
      <c r="O164" t="b">
        <f t="shared" si="18"/>
        <v>0</v>
      </c>
      <c r="P164" s="45" t="b">
        <f>IF(O164,INDEX($L$16:$L$52,N164))</f>
        <v>0</v>
      </c>
      <c r="Q164" s="7" t="b">
        <f t="shared" si="19"/>
        <v>0</v>
      </c>
      <c r="R164" s="45" t="b">
        <f t="shared" si="20"/>
        <v>0</v>
      </c>
      <c r="S164" t="b">
        <f t="shared" si="21"/>
        <v>0</v>
      </c>
      <c r="T164" t="b">
        <f t="shared" si="22"/>
        <v>0</v>
      </c>
      <c r="U164" t="b">
        <f t="shared" si="23"/>
        <v>0</v>
      </c>
      <c r="W164" s="36"/>
      <c r="X164" s="7"/>
    </row>
    <row r="165" spans="13:24">
      <c r="M165">
        <f t="shared" si="24"/>
        <v>2</v>
      </c>
      <c r="N165">
        <f t="shared" si="25"/>
        <v>54</v>
      </c>
      <c r="O165" t="b">
        <f t="shared" si="18"/>
        <v>0</v>
      </c>
      <c r="P165" s="45" t="b">
        <f>IF(O165,INDEX($L$16:$L$52,N165))</f>
        <v>0</v>
      </c>
      <c r="Q165" s="7" t="b">
        <f t="shared" si="19"/>
        <v>0</v>
      </c>
      <c r="R165" s="45" t="b">
        <f t="shared" si="20"/>
        <v>0</v>
      </c>
      <c r="S165" t="b">
        <f t="shared" si="21"/>
        <v>0</v>
      </c>
      <c r="T165" t="b">
        <f t="shared" si="22"/>
        <v>0</v>
      </c>
      <c r="U165" t="b">
        <f t="shared" si="23"/>
        <v>0</v>
      </c>
      <c r="W165" s="36"/>
      <c r="X165" s="7"/>
    </row>
    <row r="166" spans="13:24">
      <c r="M166">
        <f t="shared" si="24"/>
        <v>1</v>
      </c>
      <c r="N166">
        <f t="shared" si="25"/>
        <v>55</v>
      </c>
      <c r="O166" t="b">
        <f t="shared" si="18"/>
        <v>0</v>
      </c>
      <c r="P166" s="45" t="b">
        <f>IF(O166,INDEX($L$16:$L$52,N166))</f>
        <v>0</v>
      </c>
      <c r="Q166" s="7" t="b">
        <f t="shared" si="19"/>
        <v>0</v>
      </c>
      <c r="R166" s="45" t="b">
        <f t="shared" si="20"/>
        <v>0</v>
      </c>
      <c r="S166" t="b">
        <f t="shared" si="21"/>
        <v>0</v>
      </c>
      <c r="T166" t="b">
        <f t="shared" si="22"/>
        <v>0</v>
      </c>
      <c r="U166" t="b">
        <f t="shared" si="23"/>
        <v>0</v>
      </c>
      <c r="W166" s="36"/>
      <c r="X166" s="7"/>
    </row>
    <row r="167" spans="13:24">
      <c r="M167">
        <f t="shared" si="24"/>
        <v>2</v>
      </c>
      <c r="N167">
        <f t="shared" si="25"/>
        <v>55</v>
      </c>
      <c r="O167" t="b">
        <f t="shared" si="18"/>
        <v>0</v>
      </c>
      <c r="P167" s="45" t="b">
        <f>IF(O167,INDEX($L$16:$L$52,N167))</f>
        <v>0</v>
      </c>
      <c r="Q167" s="7" t="b">
        <f t="shared" si="19"/>
        <v>0</v>
      </c>
      <c r="R167" s="45" t="b">
        <f t="shared" si="20"/>
        <v>0</v>
      </c>
      <c r="S167" t="b">
        <f t="shared" si="21"/>
        <v>0</v>
      </c>
      <c r="T167" t="b">
        <f t="shared" si="22"/>
        <v>0</v>
      </c>
      <c r="U167" t="b">
        <f t="shared" si="23"/>
        <v>0</v>
      </c>
      <c r="W167" s="36"/>
      <c r="X167" s="7"/>
    </row>
    <row r="168" spans="13:24">
      <c r="M168">
        <f t="shared" si="24"/>
        <v>1</v>
      </c>
      <c r="N168">
        <f t="shared" si="25"/>
        <v>56</v>
      </c>
      <c r="O168" t="b">
        <f t="shared" si="18"/>
        <v>0</v>
      </c>
      <c r="P168" s="45" t="b">
        <f>IF(O168,INDEX($L$16:$L$52,N168))</f>
        <v>0</v>
      </c>
      <c r="Q168" s="7" t="b">
        <f t="shared" si="19"/>
        <v>0</v>
      </c>
      <c r="R168" s="45" t="b">
        <f t="shared" si="20"/>
        <v>0</v>
      </c>
      <c r="S168" t="b">
        <f t="shared" si="21"/>
        <v>0</v>
      </c>
      <c r="T168" t="b">
        <f t="shared" si="22"/>
        <v>0</v>
      </c>
      <c r="U168" t="b">
        <f t="shared" si="23"/>
        <v>0</v>
      </c>
      <c r="W168" s="36"/>
      <c r="X168" s="7"/>
    </row>
    <row r="169" spans="13:24">
      <c r="M169">
        <f t="shared" si="24"/>
        <v>2</v>
      </c>
      <c r="N169">
        <f t="shared" si="25"/>
        <v>56</v>
      </c>
      <c r="O169" t="b">
        <f t="shared" si="18"/>
        <v>0</v>
      </c>
      <c r="P169" s="45" t="b">
        <f>IF(O169,INDEX($L$16:$L$52,N169))</f>
        <v>0</v>
      </c>
      <c r="Q169" s="7" t="b">
        <f t="shared" si="19"/>
        <v>0</v>
      </c>
      <c r="R169" s="45" t="b">
        <f t="shared" si="20"/>
        <v>0</v>
      </c>
      <c r="S169" t="b">
        <f t="shared" si="21"/>
        <v>0</v>
      </c>
      <c r="T169" t="b">
        <f t="shared" si="22"/>
        <v>0</v>
      </c>
      <c r="U169" t="b">
        <f t="shared" si="23"/>
        <v>0</v>
      </c>
      <c r="W169" s="36"/>
      <c r="X169" s="7"/>
    </row>
    <row r="170" spans="13:24">
      <c r="M170">
        <f t="shared" si="24"/>
        <v>1</v>
      </c>
      <c r="N170">
        <f t="shared" si="25"/>
        <v>57</v>
      </c>
      <c r="O170" t="b">
        <f t="shared" si="18"/>
        <v>0</v>
      </c>
      <c r="P170" s="45" t="b">
        <f>IF(O170,INDEX($L$16:$L$52,N170))</f>
        <v>0</v>
      </c>
      <c r="Q170" s="7" t="b">
        <f t="shared" si="19"/>
        <v>0</v>
      </c>
      <c r="R170" s="45" t="b">
        <f t="shared" si="20"/>
        <v>0</v>
      </c>
      <c r="S170" t="b">
        <f t="shared" si="21"/>
        <v>0</v>
      </c>
      <c r="T170" t="b">
        <f t="shared" si="22"/>
        <v>0</v>
      </c>
      <c r="U170" t="b">
        <f t="shared" si="23"/>
        <v>0</v>
      </c>
      <c r="W170" s="36"/>
      <c r="X170" s="7"/>
    </row>
    <row r="171" spans="13:24">
      <c r="M171">
        <f t="shared" si="24"/>
        <v>2</v>
      </c>
      <c r="N171">
        <f t="shared" si="25"/>
        <v>57</v>
      </c>
      <c r="O171" t="b">
        <f t="shared" si="18"/>
        <v>0</v>
      </c>
      <c r="P171" s="45" t="b">
        <f>IF(O171,INDEX($L$16:$L$52,N171))</f>
        <v>0</v>
      </c>
      <c r="Q171" s="7" t="b">
        <f t="shared" si="19"/>
        <v>0</v>
      </c>
      <c r="R171" s="45" t="b">
        <f t="shared" si="20"/>
        <v>0</v>
      </c>
      <c r="S171" t="b">
        <f t="shared" si="21"/>
        <v>0</v>
      </c>
      <c r="T171" t="b">
        <f t="shared" si="22"/>
        <v>0</v>
      </c>
      <c r="U171" t="b">
        <f t="shared" si="23"/>
        <v>0</v>
      </c>
      <c r="W171" s="36"/>
      <c r="X171" s="7"/>
    </row>
    <row r="172" spans="13:24">
      <c r="M172">
        <f t="shared" si="24"/>
        <v>1</v>
      </c>
      <c r="N172">
        <f t="shared" si="25"/>
        <v>58</v>
      </c>
      <c r="O172" t="b">
        <f t="shared" si="18"/>
        <v>0</v>
      </c>
      <c r="P172" s="45" t="b">
        <f>IF(O172,INDEX($L$16:$L$52,N172))</f>
        <v>0</v>
      </c>
      <c r="Q172" s="7" t="b">
        <f t="shared" si="19"/>
        <v>0</v>
      </c>
      <c r="R172" s="45" t="b">
        <f t="shared" si="20"/>
        <v>0</v>
      </c>
      <c r="S172" t="b">
        <f t="shared" si="21"/>
        <v>0</v>
      </c>
      <c r="T172" t="b">
        <f t="shared" si="22"/>
        <v>0</v>
      </c>
      <c r="U172" t="b">
        <f t="shared" si="23"/>
        <v>0</v>
      </c>
      <c r="W172" s="36"/>
      <c r="X172" s="7"/>
    </row>
    <row r="173" spans="13:24">
      <c r="M173">
        <f t="shared" si="24"/>
        <v>2</v>
      </c>
      <c r="N173">
        <f t="shared" si="25"/>
        <v>58</v>
      </c>
      <c r="O173" t="b">
        <f t="shared" si="18"/>
        <v>0</v>
      </c>
      <c r="P173" s="45" t="b">
        <f>IF(O173,INDEX($L$16:$L$52,N173))</f>
        <v>0</v>
      </c>
      <c r="Q173" s="7" t="b">
        <f t="shared" si="19"/>
        <v>0</v>
      </c>
      <c r="R173" s="45" t="b">
        <f t="shared" si="20"/>
        <v>0</v>
      </c>
      <c r="S173" t="b">
        <f t="shared" si="21"/>
        <v>0</v>
      </c>
      <c r="T173" t="b">
        <f t="shared" si="22"/>
        <v>0</v>
      </c>
      <c r="U173" t="b">
        <f t="shared" si="23"/>
        <v>0</v>
      </c>
      <c r="W173" s="36"/>
      <c r="X173" s="7"/>
    </row>
    <row r="174" spans="13:24">
      <c r="M174">
        <f t="shared" si="24"/>
        <v>1</v>
      </c>
      <c r="N174">
        <f t="shared" si="25"/>
        <v>59</v>
      </c>
      <c r="O174" t="b">
        <f t="shared" si="18"/>
        <v>0</v>
      </c>
      <c r="P174" s="45" t="b">
        <f>IF(O174,INDEX($L$16:$L$52,N174))</f>
        <v>0</v>
      </c>
      <c r="Q174" s="7" t="b">
        <f t="shared" si="19"/>
        <v>0</v>
      </c>
      <c r="R174" s="45" t="b">
        <f t="shared" si="20"/>
        <v>0</v>
      </c>
      <c r="S174" t="b">
        <f t="shared" si="21"/>
        <v>0</v>
      </c>
      <c r="T174" t="b">
        <f t="shared" si="22"/>
        <v>0</v>
      </c>
      <c r="U174" t="b">
        <f t="shared" si="23"/>
        <v>0</v>
      </c>
      <c r="W174" s="36"/>
      <c r="X174" s="7"/>
    </row>
    <row r="175" spans="13:24">
      <c r="M175">
        <f t="shared" si="24"/>
        <v>2</v>
      </c>
      <c r="N175">
        <f t="shared" si="25"/>
        <v>59</v>
      </c>
      <c r="O175" t="b">
        <f t="shared" si="18"/>
        <v>0</v>
      </c>
      <c r="P175" s="45" t="b">
        <f>IF(O175,INDEX($L$16:$L$52,N175))</f>
        <v>0</v>
      </c>
      <c r="Q175" s="7" t="b">
        <f t="shared" si="19"/>
        <v>0</v>
      </c>
      <c r="R175" s="45" t="b">
        <f t="shared" si="20"/>
        <v>0</v>
      </c>
      <c r="S175" t="b">
        <f t="shared" si="21"/>
        <v>0</v>
      </c>
      <c r="T175" t="b">
        <f t="shared" si="22"/>
        <v>0</v>
      </c>
      <c r="U175" t="b">
        <f t="shared" si="23"/>
        <v>0</v>
      </c>
      <c r="W175" s="36"/>
      <c r="X175" s="7"/>
    </row>
    <row r="176" spans="13:24">
      <c r="M176">
        <f t="shared" si="24"/>
        <v>1</v>
      </c>
      <c r="N176">
        <f t="shared" si="25"/>
        <v>60</v>
      </c>
      <c r="O176" t="b">
        <f t="shared" si="18"/>
        <v>0</v>
      </c>
      <c r="P176" s="45" t="b">
        <f>IF(O176,INDEX($L$16:$L$52,N176))</f>
        <v>0</v>
      </c>
      <c r="Q176" s="7" t="b">
        <f t="shared" si="19"/>
        <v>0</v>
      </c>
      <c r="R176" s="45" t="b">
        <f t="shared" si="20"/>
        <v>0</v>
      </c>
      <c r="S176" t="b">
        <f t="shared" si="21"/>
        <v>0</v>
      </c>
      <c r="T176" t="b">
        <f t="shared" si="22"/>
        <v>0</v>
      </c>
      <c r="U176" t="b">
        <f t="shared" si="23"/>
        <v>0</v>
      </c>
      <c r="W176" s="36"/>
      <c r="X176" s="7"/>
    </row>
    <row r="177" spans="13:24">
      <c r="M177">
        <f t="shared" si="24"/>
        <v>2</v>
      </c>
      <c r="N177">
        <f t="shared" si="25"/>
        <v>60</v>
      </c>
      <c r="O177" t="b">
        <f t="shared" si="18"/>
        <v>0</v>
      </c>
      <c r="P177" s="45" t="b">
        <f>IF(O177,INDEX($L$16:$L$52,N177))</f>
        <v>0</v>
      </c>
      <c r="Q177" s="7" t="b">
        <f t="shared" si="19"/>
        <v>0</v>
      </c>
      <c r="R177" s="45" t="b">
        <f t="shared" si="20"/>
        <v>0</v>
      </c>
      <c r="S177" t="b">
        <f t="shared" si="21"/>
        <v>0</v>
      </c>
      <c r="T177" t="b">
        <f t="shared" si="22"/>
        <v>0</v>
      </c>
      <c r="U177" t="b">
        <f t="shared" si="23"/>
        <v>0</v>
      </c>
      <c r="W177" s="36"/>
      <c r="X177" s="7"/>
    </row>
    <row r="178" spans="13:24">
      <c r="M178">
        <f t="shared" si="24"/>
        <v>1</v>
      </c>
      <c r="N178">
        <f t="shared" si="25"/>
        <v>61</v>
      </c>
      <c r="O178" t="b">
        <f t="shared" si="18"/>
        <v>0</v>
      </c>
      <c r="P178" s="45" t="b">
        <f>IF(O178,INDEX($L$16:$L$52,N178))</f>
        <v>0</v>
      </c>
      <c r="Q178" s="7" t="b">
        <f t="shared" si="19"/>
        <v>0</v>
      </c>
      <c r="R178" s="45" t="b">
        <f t="shared" si="20"/>
        <v>0</v>
      </c>
      <c r="S178" t="b">
        <f t="shared" si="21"/>
        <v>0</v>
      </c>
      <c r="T178" t="b">
        <f t="shared" si="22"/>
        <v>0</v>
      </c>
      <c r="U178" t="b">
        <f t="shared" si="23"/>
        <v>0</v>
      </c>
      <c r="W178" s="36"/>
      <c r="X178" s="7"/>
    </row>
    <row r="179" spans="13:24">
      <c r="M179">
        <f t="shared" si="24"/>
        <v>2</v>
      </c>
      <c r="N179">
        <f t="shared" si="25"/>
        <v>61</v>
      </c>
      <c r="O179" t="b">
        <f t="shared" si="18"/>
        <v>0</v>
      </c>
      <c r="P179" s="45" t="b">
        <f>IF(O179,INDEX($L$16:$L$52,N179))</f>
        <v>0</v>
      </c>
      <c r="Q179" s="7" t="b">
        <f t="shared" si="19"/>
        <v>0</v>
      </c>
      <c r="R179" s="45" t="b">
        <f t="shared" si="20"/>
        <v>0</v>
      </c>
      <c r="S179" t="b">
        <f t="shared" si="21"/>
        <v>0</v>
      </c>
      <c r="T179" t="b">
        <f t="shared" si="22"/>
        <v>0</v>
      </c>
      <c r="U179" t="b">
        <f t="shared" si="23"/>
        <v>0</v>
      </c>
      <c r="W179" s="36"/>
      <c r="X179" s="7"/>
    </row>
    <row r="180" spans="13:24">
      <c r="M180">
        <f t="shared" si="24"/>
        <v>1</v>
      </c>
      <c r="N180">
        <f t="shared" si="25"/>
        <v>62</v>
      </c>
      <c r="O180" t="b">
        <f t="shared" si="18"/>
        <v>0</v>
      </c>
      <c r="P180" s="45" t="b">
        <f>IF(O180,INDEX($L$16:$L$52,N180))</f>
        <v>0</v>
      </c>
      <c r="Q180" s="7" t="b">
        <f t="shared" si="19"/>
        <v>0</v>
      </c>
      <c r="R180" s="45" t="b">
        <f t="shared" si="20"/>
        <v>0</v>
      </c>
      <c r="S180" t="b">
        <f t="shared" si="21"/>
        <v>0</v>
      </c>
      <c r="T180" t="b">
        <f t="shared" si="22"/>
        <v>0</v>
      </c>
      <c r="U180" t="b">
        <f t="shared" si="23"/>
        <v>0</v>
      </c>
      <c r="W180" s="36"/>
      <c r="X180" s="7"/>
    </row>
    <row r="181" spans="13:24">
      <c r="M181">
        <f t="shared" si="24"/>
        <v>2</v>
      </c>
      <c r="N181">
        <f t="shared" si="25"/>
        <v>62</v>
      </c>
      <c r="O181" t="b">
        <f t="shared" si="18"/>
        <v>0</v>
      </c>
      <c r="P181" s="45" t="b">
        <f>IF(O181,INDEX($L$16:$L$52,N181))</f>
        <v>0</v>
      </c>
      <c r="Q181" s="7" t="b">
        <f t="shared" si="19"/>
        <v>0</v>
      </c>
      <c r="R181" s="45" t="b">
        <f t="shared" si="20"/>
        <v>0</v>
      </c>
      <c r="S181" t="b">
        <f t="shared" si="21"/>
        <v>0</v>
      </c>
      <c r="T181" t="b">
        <f t="shared" si="22"/>
        <v>0</v>
      </c>
      <c r="U181" t="b">
        <f t="shared" si="23"/>
        <v>0</v>
      </c>
      <c r="W181" s="36"/>
      <c r="X181" s="7"/>
    </row>
    <row r="182" spans="13:24">
      <c r="M182">
        <f t="shared" si="24"/>
        <v>1</v>
      </c>
      <c r="N182">
        <f t="shared" si="25"/>
        <v>63</v>
      </c>
      <c r="O182" t="b">
        <f t="shared" si="18"/>
        <v>0</v>
      </c>
      <c r="P182" s="45" t="b">
        <f>IF(O182,INDEX($L$16:$L$52,N182))</f>
        <v>0</v>
      </c>
      <c r="Q182" s="7" t="b">
        <f t="shared" si="19"/>
        <v>0</v>
      </c>
      <c r="R182" s="45" t="b">
        <f t="shared" si="20"/>
        <v>0</v>
      </c>
      <c r="S182" t="b">
        <f t="shared" si="21"/>
        <v>0</v>
      </c>
      <c r="T182" t="b">
        <f t="shared" si="22"/>
        <v>0</v>
      </c>
      <c r="U182" t="b">
        <f t="shared" si="23"/>
        <v>0</v>
      </c>
      <c r="W182" s="36"/>
      <c r="X182" s="7"/>
    </row>
    <row r="183" spans="13:24">
      <c r="M183">
        <f t="shared" si="24"/>
        <v>2</v>
      </c>
      <c r="N183">
        <f t="shared" si="25"/>
        <v>63</v>
      </c>
      <c r="O183" t="b">
        <f t="shared" si="18"/>
        <v>0</v>
      </c>
      <c r="P183" s="45" t="b">
        <f>IF(O183,INDEX($L$16:$L$52,N183))</f>
        <v>0</v>
      </c>
      <c r="Q183" s="7" t="b">
        <f t="shared" si="19"/>
        <v>0</v>
      </c>
      <c r="R183" s="45" t="b">
        <f t="shared" si="20"/>
        <v>0</v>
      </c>
      <c r="S183" t="b">
        <f t="shared" si="21"/>
        <v>0</v>
      </c>
      <c r="T183" t="b">
        <f t="shared" si="22"/>
        <v>0</v>
      </c>
      <c r="U183" t="b">
        <f t="shared" si="23"/>
        <v>0</v>
      </c>
      <c r="W183" s="36"/>
      <c r="X183" s="7"/>
    </row>
    <row r="184" spans="13:24">
      <c r="M184">
        <f t="shared" si="24"/>
        <v>1</v>
      </c>
      <c r="N184">
        <f t="shared" si="25"/>
        <v>64</v>
      </c>
      <c r="O184" t="b">
        <f t="shared" si="18"/>
        <v>0</v>
      </c>
      <c r="P184" s="45" t="b">
        <f>IF(O184,INDEX($L$16:$L$52,N184))</f>
        <v>0</v>
      </c>
      <c r="Q184" s="7" t="b">
        <f t="shared" si="19"/>
        <v>0</v>
      </c>
      <c r="R184" s="45" t="b">
        <f t="shared" si="20"/>
        <v>0</v>
      </c>
      <c r="S184" t="b">
        <f t="shared" si="21"/>
        <v>0</v>
      </c>
      <c r="T184" t="b">
        <f t="shared" si="22"/>
        <v>0</v>
      </c>
      <c r="U184" t="b">
        <f t="shared" si="23"/>
        <v>0</v>
      </c>
      <c r="W184" s="36"/>
      <c r="X184" s="7"/>
    </row>
    <row r="185" spans="13:24">
      <c r="M185">
        <f t="shared" si="24"/>
        <v>2</v>
      </c>
      <c r="N185">
        <f t="shared" si="25"/>
        <v>64</v>
      </c>
      <c r="O185" t="b">
        <f t="shared" si="18"/>
        <v>0</v>
      </c>
      <c r="P185" s="45" t="b">
        <f>IF(O185,INDEX($L$16:$L$52,N185))</f>
        <v>0</v>
      </c>
      <c r="Q185" s="7" t="b">
        <f t="shared" si="19"/>
        <v>0</v>
      </c>
      <c r="R185" s="45" t="b">
        <f t="shared" si="20"/>
        <v>0</v>
      </c>
      <c r="S185" t="b">
        <f t="shared" si="21"/>
        <v>0</v>
      </c>
      <c r="T185" t="b">
        <f t="shared" si="22"/>
        <v>0</v>
      </c>
      <c r="U185" t="b">
        <f t="shared" si="23"/>
        <v>0</v>
      </c>
      <c r="W185" s="36"/>
      <c r="X185" s="7"/>
    </row>
    <row r="186" spans="13:24">
      <c r="M186">
        <f t="shared" si="24"/>
        <v>1</v>
      </c>
      <c r="N186">
        <f t="shared" si="25"/>
        <v>65</v>
      </c>
      <c r="O186" t="b">
        <f t="shared" si="18"/>
        <v>0</v>
      </c>
      <c r="P186" s="45" t="b">
        <f>IF(O186,INDEX($L$16:$L$52,N186))</f>
        <v>0</v>
      </c>
      <c r="Q186" s="7" t="b">
        <f t="shared" si="19"/>
        <v>0</v>
      </c>
      <c r="R186" s="45" t="b">
        <f t="shared" si="20"/>
        <v>0</v>
      </c>
      <c r="S186" t="b">
        <f t="shared" si="21"/>
        <v>0</v>
      </c>
      <c r="T186" t="b">
        <f t="shared" si="22"/>
        <v>0</v>
      </c>
      <c r="U186" t="b">
        <f t="shared" si="23"/>
        <v>0</v>
      </c>
      <c r="W186" s="36"/>
      <c r="X186" s="7"/>
    </row>
    <row r="187" spans="13:24">
      <c r="M187">
        <f t="shared" si="24"/>
        <v>2</v>
      </c>
      <c r="N187">
        <f t="shared" ref="N187:N218" si="26">IF(M187=1,N186+1,N186)</f>
        <v>65</v>
      </c>
      <c r="O187" t="b">
        <f t="shared" ref="O187:O231" si="27">N187&lt;=$N$54</f>
        <v>0</v>
      </c>
      <c r="P187" s="45" t="b">
        <f>IF(O187,INDEX($L$16:$L$52,N187))</f>
        <v>0</v>
      </c>
      <c r="Q187" s="7" t="b">
        <f t="shared" ref="Q187:Q231" si="28">IF(O188,INDEX($K$16:$K$52,N188))</f>
        <v>0</v>
      </c>
      <c r="R187" s="45" t="b">
        <f t="shared" ref="R187:R231" si="29">IF(O187,INDEX($O$16:$O$52,N187))</f>
        <v>0</v>
      </c>
      <c r="S187" t="b">
        <f t="shared" ref="S187:S231" si="30">Q187</f>
        <v>0</v>
      </c>
      <c r="T187" t="b">
        <f t="shared" ref="T187:T231" si="31">P187&gt;R187</f>
        <v>0</v>
      </c>
      <c r="U187" t="b">
        <f t="shared" ref="U187:U231" si="32">T187&lt;&gt;T188</f>
        <v>0</v>
      </c>
      <c r="W187" s="36"/>
      <c r="X187" s="7"/>
    </row>
    <row r="188" spans="13:24">
      <c r="M188">
        <f t="shared" ref="M188:M231" si="33">IF(M187=2,1,M187+1)</f>
        <v>1</v>
      </c>
      <c r="N188">
        <f t="shared" si="26"/>
        <v>66</v>
      </c>
      <c r="O188" t="b">
        <f t="shared" si="27"/>
        <v>0</v>
      </c>
      <c r="P188" s="45" t="b">
        <f>IF(O188,INDEX($L$16:$L$52,N188))</f>
        <v>0</v>
      </c>
      <c r="Q188" s="7" t="b">
        <f t="shared" si="28"/>
        <v>0</v>
      </c>
      <c r="R188" s="45" t="b">
        <f t="shared" si="29"/>
        <v>0</v>
      </c>
      <c r="S188" t="b">
        <f t="shared" si="30"/>
        <v>0</v>
      </c>
      <c r="T188" t="b">
        <f t="shared" si="31"/>
        <v>0</v>
      </c>
      <c r="U188" t="b">
        <f t="shared" si="32"/>
        <v>0</v>
      </c>
      <c r="W188" s="36"/>
      <c r="X188" s="7"/>
    </row>
    <row r="189" spans="13:24">
      <c r="M189">
        <f t="shared" si="33"/>
        <v>2</v>
      </c>
      <c r="N189">
        <f t="shared" si="26"/>
        <v>66</v>
      </c>
      <c r="O189" t="b">
        <f t="shared" si="27"/>
        <v>0</v>
      </c>
      <c r="P189" s="45" t="b">
        <f>IF(O189,INDEX($L$16:$L$52,N189))</f>
        <v>0</v>
      </c>
      <c r="Q189" s="7" t="b">
        <f t="shared" si="28"/>
        <v>0</v>
      </c>
      <c r="R189" s="45" t="b">
        <f t="shared" si="29"/>
        <v>0</v>
      </c>
      <c r="S189" t="b">
        <f t="shared" si="30"/>
        <v>0</v>
      </c>
      <c r="T189" t="b">
        <f t="shared" si="31"/>
        <v>0</v>
      </c>
      <c r="U189" t="b">
        <f t="shared" si="32"/>
        <v>0</v>
      </c>
      <c r="W189" s="36"/>
      <c r="X189" s="7"/>
    </row>
    <row r="190" spans="13:24">
      <c r="M190">
        <f t="shared" si="33"/>
        <v>1</v>
      </c>
      <c r="N190">
        <f t="shared" si="26"/>
        <v>67</v>
      </c>
      <c r="O190" t="b">
        <f t="shared" si="27"/>
        <v>0</v>
      </c>
      <c r="P190" s="45" t="b">
        <f>IF(O190,INDEX($L$16:$L$52,N190))</f>
        <v>0</v>
      </c>
      <c r="Q190" s="7" t="b">
        <f t="shared" si="28"/>
        <v>0</v>
      </c>
      <c r="R190" s="45" t="b">
        <f t="shared" si="29"/>
        <v>0</v>
      </c>
      <c r="S190" t="b">
        <f t="shared" si="30"/>
        <v>0</v>
      </c>
      <c r="T190" t="b">
        <f t="shared" si="31"/>
        <v>0</v>
      </c>
      <c r="U190" t="b">
        <f t="shared" si="32"/>
        <v>0</v>
      </c>
      <c r="W190" s="36"/>
      <c r="X190" s="7"/>
    </row>
    <row r="191" spans="13:24">
      <c r="M191">
        <f t="shared" si="33"/>
        <v>2</v>
      </c>
      <c r="N191">
        <f t="shared" si="26"/>
        <v>67</v>
      </c>
      <c r="O191" t="b">
        <f t="shared" si="27"/>
        <v>0</v>
      </c>
      <c r="P191" s="45" t="b">
        <f>IF(O191,INDEX($L$16:$L$52,N191))</f>
        <v>0</v>
      </c>
      <c r="Q191" s="7" t="b">
        <f t="shared" si="28"/>
        <v>0</v>
      </c>
      <c r="R191" s="45" t="b">
        <f t="shared" si="29"/>
        <v>0</v>
      </c>
      <c r="S191" t="b">
        <f t="shared" si="30"/>
        <v>0</v>
      </c>
      <c r="T191" t="b">
        <f t="shared" si="31"/>
        <v>0</v>
      </c>
      <c r="U191" t="b">
        <f t="shared" si="32"/>
        <v>0</v>
      </c>
      <c r="W191" s="36"/>
      <c r="X191" s="7"/>
    </row>
    <row r="192" spans="13:24">
      <c r="M192">
        <f t="shared" si="33"/>
        <v>1</v>
      </c>
      <c r="N192">
        <f t="shared" si="26"/>
        <v>68</v>
      </c>
      <c r="O192" t="b">
        <f t="shared" si="27"/>
        <v>0</v>
      </c>
      <c r="P192" s="45" t="b">
        <f>IF(O192,INDEX($L$16:$L$52,N192))</f>
        <v>0</v>
      </c>
      <c r="Q192" s="7" t="b">
        <f t="shared" si="28"/>
        <v>0</v>
      </c>
      <c r="R192" s="45" t="b">
        <f t="shared" si="29"/>
        <v>0</v>
      </c>
      <c r="S192" t="b">
        <f t="shared" si="30"/>
        <v>0</v>
      </c>
      <c r="T192" t="b">
        <f t="shared" si="31"/>
        <v>0</v>
      </c>
      <c r="U192" t="b">
        <f t="shared" si="32"/>
        <v>0</v>
      </c>
      <c r="W192" s="36"/>
      <c r="X192" s="7"/>
    </row>
    <row r="193" spans="13:24">
      <c r="M193">
        <f t="shared" si="33"/>
        <v>2</v>
      </c>
      <c r="N193">
        <f t="shared" si="26"/>
        <v>68</v>
      </c>
      <c r="O193" t="b">
        <f t="shared" si="27"/>
        <v>0</v>
      </c>
      <c r="P193" s="45" t="b">
        <f>IF(O193,INDEX($L$16:$L$52,N193))</f>
        <v>0</v>
      </c>
      <c r="Q193" s="7" t="b">
        <f t="shared" si="28"/>
        <v>0</v>
      </c>
      <c r="R193" s="45" t="b">
        <f t="shared" si="29"/>
        <v>0</v>
      </c>
      <c r="S193" t="b">
        <f t="shared" si="30"/>
        <v>0</v>
      </c>
      <c r="T193" t="b">
        <f t="shared" si="31"/>
        <v>0</v>
      </c>
      <c r="U193" t="b">
        <f t="shared" si="32"/>
        <v>0</v>
      </c>
      <c r="W193" s="36"/>
      <c r="X193" s="7"/>
    </row>
    <row r="194" spans="13:24">
      <c r="M194">
        <f t="shared" si="33"/>
        <v>1</v>
      </c>
      <c r="N194">
        <f t="shared" si="26"/>
        <v>69</v>
      </c>
      <c r="O194" t="b">
        <f t="shared" si="27"/>
        <v>0</v>
      </c>
      <c r="P194" s="45" t="b">
        <f>IF(O194,INDEX($L$16:$L$52,N194))</f>
        <v>0</v>
      </c>
      <c r="Q194" s="7" t="b">
        <f t="shared" si="28"/>
        <v>0</v>
      </c>
      <c r="R194" s="45" t="b">
        <f t="shared" si="29"/>
        <v>0</v>
      </c>
      <c r="S194" t="b">
        <f t="shared" si="30"/>
        <v>0</v>
      </c>
      <c r="T194" t="b">
        <f t="shared" si="31"/>
        <v>0</v>
      </c>
      <c r="U194" t="b">
        <f t="shared" si="32"/>
        <v>0</v>
      </c>
      <c r="W194" s="36"/>
      <c r="X194" s="7"/>
    </row>
    <row r="195" spans="13:24">
      <c r="M195">
        <f t="shared" si="33"/>
        <v>2</v>
      </c>
      <c r="N195">
        <f t="shared" si="26"/>
        <v>69</v>
      </c>
      <c r="O195" t="b">
        <f t="shared" si="27"/>
        <v>0</v>
      </c>
      <c r="P195" s="45" t="b">
        <f>IF(O195,INDEX($L$16:$L$52,N195))</f>
        <v>0</v>
      </c>
      <c r="Q195" s="7" t="b">
        <f t="shared" si="28"/>
        <v>0</v>
      </c>
      <c r="R195" s="45" t="b">
        <f t="shared" si="29"/>
        <v>0</v>
      </c>
      <c r="S195" t="b">
        <f t="shared" si="30"/>
        <v>0</v>
      </c>
      <c r="T195" t="b">
        <f t="shared" si="31"/>
        <v>0</v>
      </c>
      <c r="U195" t="b">
        <f t="shared" si="32"/>
        <v>0</v>
      </c>
      <c r="W195" s="36"/>
      <c r="X195" s="7"/>
    </row>
    <row r="196" spans="13:24">
      <c r="M196">
        <f t="shared" si="33"/>
        <v>1</v>
      </c>
      <c r="N196">
        <f t="shared" si="26"/>
        <v>70</v>
      </c>
      <c r="O196" t="b">
        <f t="shared" si="27"/>
        <v>0</v>
      </c>
      <c r="P196" s="45" t="b">
        <f>IF(O196,INDEX($L$16:$L$52,N196))</f>
        <v>0</v>
      </c>
      <c r="Q196" s="7" t="b">
        <f t="shared" si="28"/>
        <v>0</v>
      </c>
      <c r="R196" s="45" t="b">
        <f t="shared" si="29"/>
        <v>0</v>
      </c>
      <c r="S196" t="b">
        <f t="shared" si="30"/>
        <v>0</v>
      </c>
      <c r="T196" t="b">
        <f t="shared" si="31"/>
        <v>0</v>
      </c>
      <c r="U196" t="b">
        <f t="shared" si="32"/>
        <v>0</v>
      </c>
      <c r="W196" s="36"/>
      <c r="X196" s="7"/>
    </row>
    <row r="197" spans="13:24">
      <c r="M197">
        <f t="shared" si="33"/>
        <v>2</v>
      </c>
      <c r="N197">
        <f t="shared" si="26"/>
        <v>70</v>
      </c>
      <c r="O197" t="b">
        <f t="shared" si="27"/>
        <v>0</v>
      </c>
      <c r="P197" s="45" t="b">
        <f>IF(O197,INDEX($L$16:$L$52,N197))</f>
        <v>0</v>
      </c>
      <c r="Q197" s="7" t="b">
        <f t="shared" si="28"/>
        <v>0</v>
      </c>
      <c r="R197" s="45" t="b">
        <f t="shared" si="29"/>
        <v>0</v>
      </c>
      <c r="S197" t="b">
        <f t="shared" si="30"/>
        <v>0</v>
      </c>
      <c r="T197" t="b">
        <f t="shared" si="31"/>
        <v>0</v>
      </c>
      <c r="U197" t="b">
        <f t="shared" si="32"/>
        <v>0</v>
      </c>
      <c r="W197" s="36"/>
      <c r="X197" s="7"/>
    </row>
    <row r="198" spans="13:24">
      <c r="M198">
        <f t="shared" si="33"/>
        <v>1</v>
      </c>
      <c r="N198">
        <f t="shared" si="26"/>
        <v>71</v>
      </c>
      <c r="O198" t="b">
        <f t="shared" si="27"/>
        <v>0</v>
      </c>
      <c r="P198" s="45" t="b">
        <f>IF(O198,INDEX($L$16:$L$52,N198))</f>
        <v>0</v>
      </c>
      <c r="Q198" s="7" t="b">
        <f t="shared" si="28"/>
        <v>0</v>
      </c>
      <c r="R198" s="45" t="b">
        <f t="shared" si="29"/>
        <v>0</v>
      </c>
      <c r="S198" t="b">
        <f t="shared" si="30"/>
        <v>0</v>
      </c>
      <c r="T198" t="b">
        <f t="shared" si="31"/>
        <v>0</v>
      </c>
      <c r="U198" t="b">
        <f t="shared" si="32"/>
        <v>0</v>
      </c>
      <c r="W198" s="36"/>
      <c r="X198" s="7"/>
    </row>
    <row r="199" spans="13:24">
      <c r="M199">
        <f t="shared" si="33"/>
        <v>2</v>
      </c>
      <c r="N199">
        <f t="shared" si="26"/>
        <v>71</v>
      </c>
      <c r="O199" t="b">
        <f t="shared" si="27"/>
        <v>0</v>
      </c>
      <c r="P199" s="45" t="b">
        <f>IF(O199,INDEX($L$16:$L$52,N199))</f>
        <v>0</v>
      </c>
      <c r="Q199" s="7" t="b">
        <f t="shared" si="28"/>
        <v>0</v>
      </c>
      <c r="R199" s="45" t="b">
        <f t="shared" si="29"/>
        <v>0</v>
      </c>
      <c r="S199" t="b">
        <f t="shared" si="30"/>
        <v>0</v>
      </c>
      <c r="T199" t="b">
        <f t="shared" si="31"/>
        <v>0</v>
      </c>
      <c r="U199" t="b">
        <f t="shared" si="32"/>
        <v>0</v>
      </c>
      <c r="W199" s="36"/>
      <c r="X199" s="7"/>
    </row>
    <row r="200" spans="13:24">
      <c r="M200">
        <f t="shared" si="33"/>
        <v>1</v>
      </c>
      <c r="N200">
        <f t="shared" si="26"/>
        <v>72</v>
      </c>
      <c r="O200" t="b">
        <f t="shared" si="27"/>
        <v>0</v>
      </c>
      <c r="P200" s="45" t="b">
        <f>IF(O200,INDEX($L$16:$L$52,N200))</f>
        <v>0</v>
      </c>
      <c r="Q200" s="7" t="b">
        <f t="shared" si="28"/>
        <v>0</v>
      </c>
      <c r="R200" s="45" t="b">
        <f t="shared" si="29"/>
        <v>0</v>
      </c>
      <c r="S200" t="b">
        <f t="shared" si="30"/>
        <v>0</v>
      </c>
      <c r="T200" t="b">
        <f t="shared" si="31"/>
        <v>0</v>
      </c>
      <c r="U200" t="b">
        <f t="shared" si="32"/>
        <v>0</v>
      </c>
      <c r="W200" s="36"/>
      <c r="X200" s="7"/>
    </row>
    <row r="201" spans="13:24">
      <c r="M201">
        <f t="shared" si="33"/>
        <v>2</v>
      </c>
      <c r="N201">
        <f t="shared" si="26"/>
        <v>72</v>
      </c>
      <c r="O201" t="b">
        <f t="shared" si="27"/>
        <v>0</v>
      </c>
      <c r="P201" s="45" t="b">
        <f>IF(O201,INDEX($L$16:$L$52,N201))</f>
        <v>0</v>
      </c>
      <c r="Q201" s="7" t="b">
        <f t="shared" si="28"/>
        <v>0</v>
      </c>
      <c r="R201" s="45" t="b">
        <f t="shared" si="29"/>
        <v>0</v>
      </c>
      <c r="S201" t="b">
        <f t="shared" si="30"/>
        <v>0</v>
      </c>
      <c r="T201" t="b">
        <f t="shared" si="31"/>
        <v>0</v>
      </c>
      <c r="U201" t="b">
        <f t="shared" si="32"/>
        <v>0</v>
      </c>
      <c r="W201" s="36"/>
      <c r="X201" s="7"/>
    </row>
    <row r="202" spans="13:24">
      <c r="M202">
        <f t="shared" si="33"/>
        <v>1</v>
      </c>
      <c r="N202">
        <f t="shared" si="26"/>
        <v>73</v>
      </c>
      <c r="O202" t="b">
        <f t="shared" si="27"/>
        <v>0</v>
      </c>
      <c r="P202" s="45" t="b">
        <f>IF(O202,INDEX($L$16:$L$52,N202))</f>
        <v>0</v>
      </c>
      <c r="Q202" s="7" t="b">
        <f t="shared" si="28"/>
        <v>0</v>
      </c>
      <c r="R202" s="45" t="b">
        <f t="shared" si="29"/>
        <v>0</v>
      </c>
      <c r="S202" t="b">
        <f t="shared" si="30"/>
        <v>0</v>
      </c>
      <c r="T202" t="b">
        <f t="shared" si="31"/>
        <v>0</v>
      </c>
      <c r="U202" t="b">
        <f t="shared" si="32"/>
        <v>0</v>
      </c>
      <c r="W202" s="36"/>
      <c r="X202" s="7"/>
    </row>
    <row r="203" spans="13:24">
      <c r="M203">
        <f t="shared" si="33"/>
        <v>2</v>
      </c>
      <c r="N203">
        <f t="shared" si="26"/>
        <v>73</v>
      </c>
      <c r="O203" t="b">
        <f t="shared" si="27"/>
        <v>0</v>
      </c>
      <c r="P203" s="45" t="b">
        <f>IF(O203,INDEX($L$16:$L$52,N203))</f>
        <v>0</v>
      </c>
      <c r="Q203" s="7" t="b">
        <f t="shared" si="28"/>
        <v>0</v>
      </c>
      <c r="R203" s="45" t="b">
        <f t="shared" si="29"/>
        <v>0</v>
      </c>
      <c r="S203" t="b">
        <f t="shared" si="30"/>
        <v>0</v>
      </c>
      <c r="T203" t="b">
        <f t="shared" si="31"/>
        <v>0</v>
      </c>
      <c r="U203" t="b">
        <f t="shared" si="32"/>
        <v>0</v>
      </c>
      <c r="W203" s="36"/>
      <c r="X203" s="7"/>
    </row>
    <row r="204" spans="13:24">
      <c r="M204">
        <f t="shared" si="33"/>
        <v>1</v>
      </c>
      <c r="N204">
        <f t="shared" si="26"/>
        <v>74</v>
      </c>
      <c r="O204" t="b">
        <f t="shared" si="27"/>
        <v>0</v>
      </c>
      <c r="P204" s="45" t="b">
        <f>IF(O204,INDEX($L$16:$L$52,N204))</f>
        <v>0</v>
      </c>
      <c r="Q204" s="7" t="b">
        <f t="shared" si="28"/>
        <v>0</v>
      </c>
      <c r="R204" s="45" t="b">
        <f t="shared" si="29"/>
        <v>0</v>
      </c>
      <c r="S204" t="b">
        <f t="shared" si="30"/>
        <v>0</v>
      </c>
      <c r="T204" t="b">
        <f t="shared" si="31"/>
        <v>0</v>
      </c>
      <c r="U204" t="b">
        <f t="shared" si="32"/>
        <v>0</v>
      </c>
      <c r="W204" s="36"/>
      <c r="X204" s="7"/>
    </row>
    <row r="205" spans="13:24">
      <c r="M205">
        <f t="shared" si="33"/>
        <v>2</v>
      </c>
      <c r="N205">
        <f t="shared" si="26"/>
        <v>74</v>
      </c>
      <c r="O205" t="b">
        <f t="shared" si="27"/>
        <v>0</v>
      </c>
      <c r="P205" s="45" t="b">
        <f>IF(O205,INDEX($L$16:$L$52,N205))</f>
        <v>0</v>
      </c>
      <c r="Q205" s="7" t="b">
        <f t="shared" si="28"/>
        <v>0</v>
      </c>
      <c r="R205" s="45" t="b">
        <f t="shared" si="29"/>
        <v>0</v>
      </c>
      <c r="S205" t="b">
        <f t="shared" si="30"/>
        <v>0</v>
      </c>
      <c r="T205" t="b">
        <f t="shared" si="31"/>
        <v>0</v>
      </c>
      <c r="U205" t="b">
        <f t="shared" si="32"/>
        <v>0</v>
      </c>
      <c r="W205" s="36"/>
      <c r="X205" s="7"/>
    </row>
    <row r="206" spans="13:24">
      <c r="M206">
        <f t="shared" si="33"/>
        <v>1</v>
      </c>
      <c r="N206">
        <f t="shared" si="26"/>
        <v>75</v>
      </c>
      <c r="O206" t="b">
        <f t="shared" si="27"/>
        <v>0</v>
      </c>
      <c r="P206" s="45" t="b">
        <f>IF(O206,INDEX($L$16:$L$52,N206))</f>
        <v>0</v>
      </c>
      <c r="Q206" s="7" t="b">
        <f t="shared" si="28"/>
        <v>0</v>
      </c>
      <c r="R206" s="45" t="b">
        <f t="shared" si="29"/>
        <v>0</v>
      </c>
      <c r="S206" t="b">
        <f t="shared" si="30"/>
        <v>0</v>
      </c>
      <c r="T206" t="b">
        <f t="shared" si="31"/>
        <v>0</v>
      </c>
      <c r="U206" t="b">
        <f t="shared" si="32"/>
        <v>0</v>
      </c>
      <c r="W206" s="36"/>
      <c r="X206" s="7"/>
    </row>
    <row r="207" spans="13:24">
      <c r="M207">
        <f t="shared" si="33"/>
        <v>2</v>
      </c>
      <c r="N207">
        <f t="shared" si="26"/>
        <v>75</v>
      </c>
      <c r="O207" t="b">
        <f t="shared" si="27"/>
        <v>0</v>
      </c>
      <c r="P207" s="45" t="b">
        <f>IF(O207,INDEX($L$16:$L$52,N207))</f>
        <v>0</v>
      </c>
      <c r="Q207" s="7" t="b">
        <f t="shared" si="28"/>
        <v>0</v>
      </c>
      <c r="R207" s="45" t="b">
        <f t="shared" si="29"/>
        <v>0</v>
      </c>
      <c r="S207" t="b">
        <f t="shared" si="30"/>
        <v>0</v>
      </c>
      <c r="T207" t="b">
        <f t="shared" si="31"/>
        <v>0</v>
      </c>
      <c r="U207" t="b">
        <f t="shared" si="32"/>
        <v>0</v>
      </c>
      <c r="W207" s="36"/>
      <c r="X207" s="7"/>
    </row>
    <row r="208" spans="13:24">
      <c r="M208">
        <f t="shared" si="33"/>
        <v>1</v>
      </c>
      <c r="N208">
        <f t="shared" si="26"/>
        <v>76</v>
      </c>
      <c r="O208" t="b">
        <f t="shared" si="27"/>
        <v>0</v>
      </c>
      <c r="P208" s="45" t="b">
        <f>IF(O208,INDEX($L$16:$L$52,N208))</f>
        <v>0</v>
      </c>
      <c r="Q208" s="7" t="b">
        <f t="shared" si="28"/>
        <v>0</v>
      </c>
      <c r="R208" s="45" t="b">
        <f t="shared" si="29"/>
        <v>0</v>
      </c>
      <c r="S208" t="b">
        <f t="shared" si="30"/>
        <v>0</v>
      </c>
      <c r="T208" t="b">
        <f t="shared" si="31"/>
        <v>0</v>
      </c>
      <c r="U208" t="b">
        <f t="shared" si="32"/>
        <v>0</v>
      </c>
      <c r="W208" s="36"/>
      <c r="X208" s="7"/>
    </row>
    <row r="209" spans="13:24">
      <c r="M209">
        <f t="shared" si="33"/>
        <v>2</v>
      </c>
      <c r="N209">
        <f t="shared" si="26"/>
        <v>76</v>
      </c>
      <c r="O209" t="b">
        <f t="shared" si="27"/>
        <v>0</v>
      </c>
      <c r="P209" s="45" t="b">
        <f>IF(O209,INDEX($L$16:$L$52,N209))</f>
        <v>0</v>
      </c>
      <c r="Q209" s="7" t="b">
        <f t="shared" si="28"/>
        <v>0</v>
      </c>
      <c r="R209" s="45" t="b">
        <f t="shared" si="29"/>
        <v>0</v>
      </c>
      <c r="S209" t="b">
        <f t="shared" si="30"/>
        <v>0</v>
      </c>
      <c r="T209" t="b">
        <f t="shared" si="31"/>
        <v>0</v>
      </c>
      <c r="U209" t="b">
        <f t="shared" si="32"/>
        <v>0</v>
      </c>
      <c r="W209" s="36"/>
      <c r="X209" s="7"/>
    </row>
    <row r="210" spans="13:24">
      <c r="M210">
        <f t="shared" si="33"/>
        <v>1</v>
      </c>
      <c r="N210">
        <f t="shared" si="26"/>
        <v>77</v>
      </c>
      <c r="O210" t="b">
        <f t="shared" si="27"/>
        <v>0</v>
      </c>
      <c r="P210" s="45" t="b">
        <f>IF(O210,INDEX($L$16:$L$52,N210))</f>
        <v>0</v>
      </c>
      <c r="Q210" s="7" t="b">
        <f t="shared" si="28"/>
        <v>0</v>
      </c>
      <c r="R210" s="45" t="b">
        <f t="shared" si="29"/>
        <v>0</v>
      </c>
      <c r="S210" t="b">
        <f t="shared" si="30"/>
        <v>0</v>
      </c>
      <c r="T210" t="b">
        <f t="shared" si="31"/>
        <v>0</v>
      </c>
      <c r="U210" t="b">
        <f t="shared" si="32"/>
        <v>0</v>
      </c>
      <c r="W210" s="36"/>
      <c r="X210" s="7"/>
    </row>
    <row r="211" spans="13:24">
      <c r="M211">
        <f t="shared" si="33"/>
        <v>2</v>
      </c>
      <c r="N211">
        <f t="shared" si="26"/>
        <v>77</v>
      </c>
      <c r="O211" t="b">
        <f t="shared" si="27"/>
        <v>0</v>
      </c>
      <c r="P211" s="45" t="b">
        <f>IF(O211,INDEX($L$16:$L$52,N211))</f>
        <v>0</v>
      </c>
      <c r="Q211" s="7" t="b">
        <f t="shared" si="28"/>
        <v>0</v>
      </c>
      <c r="R211" s="45" t="b">
        <f t="shared" si="29"/>
        <v>0</v>
      </c>
      <c r="S211" t="b">
        <f t="shared" si="30"/>
        <v>0</v>
      </c>
      <c r="T211" t="b">
        <f t="shared" si="31"/>
        <v>0</v>
      </c>
      <c r="U211" t="b">
        <f t="shared" si="32"/>
        <v>0</v>
      </c>
      <c r="W211" s="36"/>
      <c r="X211" s="7"/>
    </row>
    <row r="212" spans="13:24">
      <c r="M212">
        <f t="shared" si="33"/>
        <v>1</v>
      </c>
      <c r="N212">
        <f t="shared" si="26"/>
        <v>78</v>
      </c>
      <c r="O212" t="b">
        <f t="shared" si="27"/>
        <v>0</v>
      </c>
      <c r="P212" s="45" t="b">
        <f>IF(O212,INDEX($L$16:$L$52,N212))</f>
        <v>0</v>
      </c>
      <c r="Q212" s="7" t="b">
        <f t="shared" si="28"/>
        <v>0</v>
      </c>
      <c r="R212" s="45" t="b">
        <f t="shared" si="29"/>
        <v>0</v>
      </c>
      <c r="S212" t="b">
        <f t="shared" si="30"/>
        <v>0</v>
      </c>
      <c r="T212" t="b">
        <f t="shared" si="31"/>
        <v>0</v>
      </c>
      <c r="U212" t="b">
        <f t="shared" si="32"/>
        <v>0</v>
      </c>
      <c r="W212" s="36"/>
      <c r="X212" s="7"/>
    </row>
    <row r="213" spans="13:24">
      <c r="M213">
        <f t="shared" si="33"/>
        <v>2</v>
      </c>
      <c r="N213">
        <f t="shared" si="26"/>
        <v>78</v>
      </c>
      <c r="O213" t="b">
        <f t="shared" si="27"/>
        <v>0</v>
      </c>
      <c r="P213" s="45" t="b">
        <f>IF(O213,INDEX($L$16:$L$52,N213))</f>
        <v>0</v>
      </c>
      <c r="Q213" s="7" t="b">
        <f t="shared" si="28"/>
        <v>0</v>
      </c>
      <c r="R213" s="45" t="b">
        <f t="shared" si="29"/>
        <v>0</v>
      </c>
      <c r="S213" t="b">
        <f t="shared" si="30"/>
        <v>0</v>
      </c>
      <c r="T213" t="b">
        <f t="shared" si="31"/>
        <v>0</v>
      </c>
      <c r="U213" t="b">
        <f t="shared" si="32"/>
        <v>0</v>
      </c>
      <c r="W213" s="36"/>
      <c r="X213" s="7"/>
    </row>
    <row r="214" spans="13:24">
      <c r="M214">
        <f t="shared" si="33"/>
        <v>1</v>
      </c>
      <c r="N214">
        <f t="shared" si="26"/>
        <v>79</v>
      </c>
      <c r="O214" t="b">
        <f t="shared" si="27"/>
        <v>0</v>
      </c>
      <c r="P214" s="45" t="b">
        <f>IF(O214,INDEX($L$16:$L$52,N214))</f>
        <v>0</v>
      </c>
      <c r="Q214" s="7" t="b">
        <f t="shared" si="28"/>
        <v>0</v>
      </c>
      <c r="R214" s="45" t="b">
        <f t="shared" si="29"/>
        <v>0</v>
      </c>
      <c r="S214" t="b">
        <f t="shared" si="30"/>
        <v>0</v>
      </c>
      <c r="T214" t="b">
        <f t="shared" si="31"/>
        <v>0</v>
      </c>
      <c r="U214" t="b">
        <f t="shared" si="32"/>
        <v>0</v>
      </c>
      <c r="W214" s="36"/>
      <c r="X214" s="7"/>
    </row>
    <row r="215" spans="13:24">
      <c r="M215">
        <f t="shared" si="33"/>
        <v>2</v>
      </c>
      <c r="N215">
        <f t="shared" si="26"/>
        <v>79</v>
      </c>
      <c r="O215" t="b">
        <f t="shared" si="27"/>
        <v>0</v>
      </c>
      <c r="P215" s="45" t="b">
        <f>IF(O215,INDEX($L$16:$L$52,N215))</f>
        <v>0</v>
      </c>
      <c r="Q215" s="7" t="b">
        <f t="shared" si="28"/>
        <v>0</v>
      </c>
      <c r="R215" s="45" t="b">
        <f t="shared" si="29"/>
        <v>0</v>
      </c>
      <c r="S215" t="b">
        <f t="shared" si="30"/>
        <v>0</v>
      </c>
      <c r="T215" t="b">
        <f t="shared" si="31"/>
        <v>0</v>
      </c>
      <c r="U215" t="b">
        <f t="shared" si="32"/>
        <v>0</v>
      </c>
      <c r="W215" s="36"/>
      <c r="X215" s="7"/>
    </row>
    <row r="216" spans="13:24">
      <c r="M216">
        <f t="shared" si="33"/>
        <v>1</v>
      </c>
      <c r="N216">
        <f t="shared" si="26"/>
        <v>80</v>
      </c>
      <c r="O216" t="b">
        <f t="shared" si="27"/>
        <v>0</v>
      </c>
      <c r="P216" s="45" t="b">
        <f>IF(O216,INDEX($L$16:$L$52,N216))</f>
        <v>0</v>
      </c>
      <c r="Q216" s="7" t="b">
        <f t="shared" si="28"/>
        <v>0</v>
      </c>
      <c r="R216" s="45" t="b">
        <f t="shared" si="29"/>
        <v>0</v>
      </c>
      <c r="S216" t="b">
        <f t="shared" si="30"/>
        <v>0</v>
      </c>
      <c r="T216" t="b">
        <f t="shared" si="31"/>
        <v>0</v>
      </c>
      <c r="U216" t="b">
        <f t="shared" si="32"/>
        <v>0</v>
      </c>
      <c r="W216" s="36"/>
      <c r="X216" s="7"/>
    </row>
    <row r="217" spans="13:24">
      <c r="M217">
        <f t="shared" si="33"/>
        <v>2</v>
      </c>
      <c r="N217">
        <f t="shared" si="26"/>
        <v>80</v>
      </c>
      <c r="O217" t="b">
        <f t="shared" si="27"/>
        <v>0</v>
      </c>
      <c r="P217" s="45" t="b">
        <f>IF(O217,INDEX($L$16:$L$52,N217))</f>
        <v>0</v>
      </c>
      <c r="Q217" s="7" t="b">
        <f t="shared" si="28"/>
        <v>0</v>
      </c>
      <c r="R217" s="45" t="b">
        <f t="shared" si="29"/>
        <v>0</v>
      </c>
      <c r="S217" t="b">
        <f t="shared" si="30"/>
        <v>0</v>
      </c>
      <c r="T217" t="b">
        <f t="shared" si="31"/>
        <v>0</v>
      </c>
      <c r="U217" t="b">
        <f t="shared" si="32"/>
        <v>0</v>
      </c>
      <c r="W217" s="36"/>
      <c r="X217" s="7"/>
    </row>
    <row r="218" spans="13:24">
      <c r="M218">
        <f t="shared" si="33"/>
        <v>1</v>
      </c>
      <c r="N218">
        <f t="shared" si="26"/>
        <v>81</v>
      </c>
      <c r="O218" t="b">
        <f t="shared" si="27"/>
        <v>0</v>
      </c>
      <c r="P218" s="45" t="b">
        <f>IF(O218,INDEX($L$16:$L$52,N218))</f>
        <v>0</v>
      </c>
      <c r="Q218" s="7" t="b">
        <f t="shared" si="28"/>
        <v>0</v>
      </c>
      <c r="R218" s="45" t="b">
        <f t="shared" si="29"/>
        <v>0</v>
      </c>
      <c r="S218" t="b">
        <f t="shared" si="30"/>
        <v>0</v>
      </c>
      <c r="T218" t="b">
        <f t="shared" si="31"/>
        <v>0</v>
      </c>
      <c r="U218" t="b">
        <f t="shared" si="32"/>
        <v>0</v>
      </c>
      <c r="W218" s="36"/>
      <c r="X218" s="7"/>
    </row>
    <row r="219" spans="13:24">
      <c r="M219">
        <f t="shared" si="33"/>
        <v>2</v>
      </c>
      <c r="N219">
        <f t="shared" ref="N219:N231" si="34">IF(M219=1,N218+1,N218)</f>
        <v>81</v>
      </c>
      <c r="O219" t="b">
        <f t="shared" si="27"/>
        <v>0</v>
      </c>
      <c r="P219" s="45" t="b">
        <f>IF(O219,INDEX($L$16:$L$52,N219))</f>
        <v>0</v>
      </c>
      <c r="Q219" s="7" t="b">
        <f t="shared" si="28"/>
        <v>0</v>
      </c>
      <c r="R219" s="45" t="b">
        <f t="shared" si="29"/>
        <v>0</v>
      </c>
      <c r="S219" t="b">
        <f t="shared" si="30"/>
        <v>0</v>
      </c>
      <c r="T219" t="b">
        <f t="shared" si="31"/>
        <v>0</v>
      </c>
      <c r="U219" t="b">
        <f t="shared" si="32"/>
        <v>0</v>
      </c>
      <c r="W219" s="36"/>
      <c r="X219" s="7"/>
    </row>
    <row r="220" spans="13:24">
      <c r="M220">
        <f t="shared" si="33"/>
        <v>1</v>
      </c>
      <c r="N220">
        <f t="shared" si="34"/>
        <v>82</v>
      </c>
      <c r="O220" t="b">
        <f t="shared" si="27"/>
        <v>0</v>
      </c>
      <c r="P220" s="45" t="b">
        <f>IF(O220,INDEX($L$16:$L$52,N220))</f>
        <v>0</v>
      </c>
      <c r="Q220" s="7" t="b">
        <f t="shared" si="28"/>
        <v>0</v>
      </c>
      <c r="R220" s="45" t="b">
        <f t="shared" si="29"/>
        <v>0</v>
      </c>
      <c r="S220" t="b">
        <f t="shared" si="30"/>
        <v>0</v>
      </c>
      <c r="T220" t="b">
        <f t="shared" si="31"/>
        <v>0</v>
      </c>
      <c r="U220" t="b">
        <f t="shared" si="32"/>
        <v>0</v>
      </c>
      <c r="W220" s="36"/>
      <c r="X220" s="7"/>
    </row>
    <row r="221" spans="13:24">
      <c r="M221">
        <f t="shared" si="33"/>
        <v>2</v>
      </c>
      <c r="N221">
        <f t="shared" si="34"/>
        <v>82</v>
      </c>
      <c r="O221" t="b">
        <f t="shared" si="27"/>
        <v>0</v>
      </c>
      <c r="P221" s="45" t="b">
        <f>IF(O221,INDEX($L$16:$L$52,N221))</f>
        <v>0</v>
      </c>
      <c r="Q221" s="7" t="b">
        <f t="shared" si="28"/>
        <v>0</v>
      </c>
      <c r="R221" s="45" t="b">
        <f t="shared" si="29"/>
        <v>0</v>
      </c>
      <c r="S221" t="b">
        <f t="shared" si="30"/>
        <v>0</v>
      </c>
      <c r="T221" t="b">
        <f t="shared" si="31"/>
        <v>0</v>
      </c>
      <c r="U221" t="b">
        <f t="shared" si="32"/>
        <v>0</v>
      </c>
      <c r="W221" s="36"/>
      <c r="X221" s="7"/>
    </row>
    <row r="222" spans="13:24">
      <c r="M222">
        <f t="shared" si="33"/>
        <v>1</v>
      </c>
      <c r="N222">
        <f t="shared" si="34"/>
        <v>83</v>
      </c>
      <c r="O222" t="b">
        <f t="shared" si="27"/>
        <v>0</v>
      </c>
      <c r="P222" s="45" t="b">
        <f>IF(O222,INDEX($L$16:$L$52,N222))</f>
        <v>0</v>
      </c>
      <c r="Q222" s="7" t="b">
        <f t="shared" si="28"/>
        <v>0</v>
      </c>
      <c r="R222" s="45" t="b">
        <f t="shared" si="29"/>
        <v>0</v>
      </c>
      <c r="S222" t="b">
        <f t="shared" si="30"/>
        <v>0</v>
      </c>
      <c r="T222" t="b">
        <f t="shared" si="31"/>
        <v>0</v>
      </c>
      <c r="U222" t="b">
        <f t="shared" si="32"/>
        <v>0</v>
      </c>
      <c r="W222" s="36"/>
      <c r="X222" s="7"/>
    </row>
    <row r="223" spans="13:24">
      <c r="M223">
        <f t="shared" si="33"/>
        <v>2</v>
      </c>
      <c r="N223">
        <f t="shared" si="34"/>
        <v>83</v>
      </c>
      <c r="O223" t="b">
        <f t="shared" si="27"/>
        <v>0</v>
      </c>
      <c r="P223" s="45" t="b">
        <f>IF(O223,INDEX($L$16:$L$52,N223))</f>
        <v>0</v>
      </c>
      <c r="Q223" s="7" t="b">
        <f t="shared" si="28"/>
        <v>0</v>
      </c>
      <c r="R223" s="45" t="b">
        <f t="shared" si="29"/>
        <v>0</v>
      </c>
      <c r="S223" t="b">
        <f t="shared" si="30"/>
        <v>0</v>
      </c>
      <c r="T223" t="b">
        <f t="shared" si="31"/>
        <v>0</v>
      </c>
      <c r="U223" t="b">
        <f t="shared" si="32"/>
        <v>0</v>
      </c>
      <c r="W223" s="36"/>
      <c r="X223" s="7"/>
    </row>
    <row r="224" spans="13:24">
      <c r="M224">
        <f t="shared" si="33"/>
        <v>1</v>
      </c>
      <c r="N224">
        <f t="shared" si="34"/>
        <v>84</v>
      </c>
      <c r="O224" t="b">
        <f t="shared" si="27"/>
        <v>0</v>
      </c>
      <c r="P224" s="45" t="b">
        <f>IF(O224,INDEX($L$16:$L$52,N224))</f>
        <v>0</v>
      </c>
      <c r="Q224" s="7" t="b">
        <f t="shared" si="28"/>
        <v>0</v>
      </c>
      <c r="R224" s="45" t="b">
        <f t="shared" si="29"/>
        <v>0</v>
      </c>
      <c r="S224" t="b">
        <f t="shared" si="30"/>
        <v>0</v>
      </c>
      <c r="T224" t="b">
        <f t="shared" si="31"/>
        <v>0</v>
      </c>
      <c r="U224" t="b">
        <f t="shared" si="32"/>
        <v>0</v>
      </c>
      <c r="W224" s="36"/>
      <c r="X224" s="7"/>
    </row>
    <row r="225" spans="13:24">
      <c r="M225">
        <f t="shared" si="33"/>
        <v>2</v>
      </c>
      <c r="N225">
        <f t="shared" si="34"/>
        <v>84</v>
      </c>
      <c r="O225" t="b">
        <f t="shared" si="27"/>
        <v>0</v>
      </c>
      <c r="P225" s="45" t="b">
        <f>IF(O225,INDEX($L$16:$L$52,N225))</f>
        <v>0</v>
      </c>
      <c r="Q225" s="7" t="b">
        <f t="shared" si="28"/>
        <v>0</v>
      </c>
      <c r="R225" s="45" t="b">
        <f t="shared" si="29"/>
        <v>0</v>
      </c>
      <c r="S225" t="b">
        <f t="shared" si="30"/>
        <v>0</v>
      </c>
      <c r="T225" t="b">
        <f t="shared" si="31"/>
        <v>0</v>
      </c>
      <c r="U225" t="b">
        <f t="shared" si="32"/>
        <v>0</v>
      </c>
      <c r="W225" s="36"/>
      <c r="X225" s="7"/>
    </row>
    <row r="226" spans="13:24">
      <c r="M226">
        <f t="shared" si="33"/>
        <v>1</v>
      </c>
      <c r="N226">
        <f t="shared" si="34"/>
        <v>85</v>
      </c>
      <c r="O226" t="b">
        <f t="shared" si="27"/>
        <v>0</v>
      </c>
      <c r="P226" s="45" t="b">
        <f>IF(O226,INDEX($L$16:$L$52,N226))</f>
        <v>0</v>
      </c>
      <c r="Q226" s="7" t="b">
        <f t="shared" si="28"/>
        <v>0</v>
      </c>
      <c r="R226" s="45" t="b">
        <f t="shared" si="29"/>
        <v>0</v>
      </c>
      <c r="S226" t="b">
        <f t="shared" si="30"/>
        <v>0</v>
      </c>
      <c r="T226" t="b">
        <f t="shared" si="31"/>
        <v>0</v>
      </c>
      <c r="U226" t="b">
        <f t="shared" si="32"/>
        <v>0</v>
      </c>
      <c r="W226" s="36"/>
      <c r="X226" s="7"/>
    </row>
    <row r="227" spans="13:24">
      <c r="M227">
        <f t="shared" si="33"/>
        <v>2</v>
      </c>
      <c r="N227">
        <f t="shared" si="34"/>
        <v>85</v>
      </c>
      <c r="O227" t="b">
        <f t="shared" si="27"/>
        <v>0</v>
      </c>
      <c r="P227" s="45" t="b">
        <f>IF(O227,INDEX($L$16:$L$52,N227))</f>
        <v>0</v>
      </c>
      <c r="Q227" s="7" t="b">
        <f t="shared" si="28"/>
        <v>0</v>
      </c>
      <c r="R227" s="45" t="b">
        <f t="shared" si="29"/>
        <v>0</v>
      </c>
      <c r="S227" t="b">
        <f t="shared" si="30"/>
        <v>0</v>
      </c>
      <c r="T227" t="b">
        <f t="shared" si="31"/>
        <v>0</v>
      </c>
      <c r="U227" t="b">
        <f t="shared" si="32"/>
        <v>0</v>
      </c>
      <c r="W227" s="36"/>
      <c r="X227" s="7"/>
    </row>
    <row r="228" spans="13:24">
      <c r="M228">
        <f t="shared" si="33"/>
        <v>1</v>
      </c>
      <c r="N228">
        <f t="shared" si="34"/>
        <v>86</v>
      </c>
      <c r="O228" t="b">
        <f t="shared" si="27"/>
        <v>0</v>
      </c>
      <c r="P228" s="45" t="b">
        <f>IF(O228,INDEX($L$16:$L$52,N228))</f>
        <v>0</v>
      </c>
      <c r="Q228" s="7" t="b">
        <f t="shared" si="28"/>
        <v>0</v>
      </c>
      <c r="R228" s="45" t="b">
        <f t="shared" si="29"/>
        <v>0</v>
      </c>
      <c r="S228" t="b">
        <f t="shared" si="30"/>
        <v>0</v>
      </c>
      <c r="T228" t="b">
        <f t="shared" si="31"/>
        <v>0</v>
      </c>
      <c r="U228" t="b">
        <f t="shared" si="32"/>
        <v>0</v>
      </c>
      <c r="W228" s="36"/>
      <c r="X228" s="7"/>
    </row>
    <row r="229" spans="13:24">
      <c r="M229">
        <f t="shared" si="33"/>
        <v>2</v>
      </c>
      <c r="N229">
        <f t="shared" si="34"/>
        <v>86</v>
      </c>
      <c r="O229" t="b">
        <f t="shared" si="27"/>
        <v>0</v>
      </c>
      <c r="P229" s="45" t="b">
        <f>IF(O229,INDEX($L$16:$L$52,N229))</f>
        <v>0</v>
      </c>
      <c r="Q229" s="7" t="b">
        <f t="shared" si="28"/>
        <v>0</v>
      </c>
      <c r="R229" s="45" t="b">
        <f t="shared" si="29"/>
        <v>0</v>
      </c>
      <c r="S229" t="b">
        <f t="shared" si="30"/>
        <v>0</v>
      </c>
      <c r="T229" t="b">
        <f t="shared" si="31"/>
        <v>0</v>
      </c>
      <c r="U229" t="b">
        <f t="shared" si="32"/>
        <v>0</v>
      </c>
      <c r="W229" s="36"/>
      <c r="X229" s="7"/>
    </row>
    <row r="230" spans="13:24">
      <c r="M230">
        <f t="shared" si="33"/>
        <v>1</v>
      </c>
      <c r="N230">
        <f t="shared" si="34"/>
        <v>87</v>
      </c>
      <c r="O230" t="b">
        <f t="shared" si="27"/>
        <v>0</v>
      </c>
      <c r="P230" s="45" t="b">
        <f>IF(O230,INDEX($L$16:$L$52,N230))</f>
        <v>0</v>
      </c>
      <c r="Q230" s="7" t="b">
        <f t="shared" si="28"/>
        <v>0</v>
      </c>
      <c r="R230" s="45" t="b">
        <f t="shared" si="29"/>
        <v>0</v>
      </c>
      <c r="S230" t="b">
        <f t="shared" si="30"/>
        <v>0</v>
      </c>
      <c r="T230" t="b">
        <f t="shared" si="31"/>
        <v>0</v>
      </c>
      <c r="U230" t="b">
        <f t="shared" si="32"/>
        <v>0</v>
      </c>
      <c r="W230" s="36"/>
      <c r="X230" s="7"/>
    </row>
    <row r="231" spans="13:24">
      <c r="M231">
        <f t="shared" si="33"/>
        <v>2</v>
      </c>
      <c r="N231">
        <f t="shared" si="34"/>
        <v>87</v>
      </c>
      <c r="O231" t="b">
        <f t="shared" si="27"/>
        <v>0</v>
      </c>
      <c r="P231" s="45" t="b">
        <f>IF(O231,INDEX($L$16:$L$52,N231))</f>
        <v>0</v>
      </c>
      <c r="Q231" s="7" t="b">
        <f t="shared" si="28"/>
        <v>0</v>
      </c>
      <c r="R231" s="45" t="b">
        <f t="shared" si="29"/>
        <v>0</v>
      </c>
      <c r="S231" t="b">
        <f t="shared" si="30"/>
        <v>0</v>
      </c>
      <c r="T231" t="b">
        <f t="shared" si="31"/>
        <v>0</v>
      </c>
      <c r="U231" t="b">
        <f t="shared" si="32"/>
        <v>0</v>
      </c>
      <c r="W231" s="36"/>
      <c r="X231" s="7"/>
    </row>
    <row r="232" spans="13:24">
      <c r="W232" s="36"/>
      <c r="X232" s="7"/>
    </row>
    <row r="233" spans="13:24">
      <c r="W233" s="36"/>
      <c r="X233" s="7"/>
    </row>
    <row r="234" spans="13:24">
      <c r="W234" s="36"/>
      <c r="X234" s="7"/>
    </row>
    <row r="235" spans="13:24">
      <c r="W235" s="36"/>
      <c r="X235" s="7"/>
    </row>
    <row r="236" spans="13:24">
      <c r="W236" s="36"/>
      <c r="X236" s="7"/>
    </row>
    <row r="237" spans="13:24">
      <c r="W237" s="36"/>
      <c r="X237" s="7"/>
    </row>
    <row r="238" spans="13:24">
      <c r="W238" s="36"/>
      <c r="X238" s="7"/>
    </row>
    <row r="239" spans="13:24">
      <c r="W239" s="36"/>
      <c r="X239" s="7"/>
    </row>
    <row r="240" spans="13:24">
      <c r="W240" s="36"/>
      <c r="X240" s="7"/>
    </row>
    <row r="241" spans="23:24">
      <c r="W241" s="36"/>
      <c r="X241" s="7"/>
    </row>
    <row r="242" spans="23:24">
      <c r="W242" s="36"/>
      <c r="X242" s="7"/>
    </row>
    <row r="243" spans="23:24">
      <c r="W243" s="36"/>
      <c r="X243" s="7"/>
    </row>
    <row r="244" spans="23:24">
      <c r="W244" s="36"/>
      <c r="X244" s="7"/>
    </row>
    <row r="245" spans="23:24">
      <c r="W245" s="36"/>
      <c r="X245" s="7"/>
    </row>
    <row r="246" spans="23:24">
      <c r="W246" s="36"/>
      <c r="X246" s="7"/>
    </row>
    <row r="247" spans="23:24">
      <c r="W247" s="36"/>
      <c r="X247" s="7"/>
    </row>
    <row r="248" spans="23:24">
      <c r="W248" s="36"/>
      <c r="X248" s="7"/>
    </row>
    <row r="249" spans="23:24">
      <c r="W249" s="36"/>
      <c r="X249" s="7"/>
    </row>
    <row r="250" spans="23:24">
      <c r="W250" s="36"/>
      <c r="X250" s="7"/>
    </row>
    <row r="251" spans="23:24">
      <c r="W251" s="36"/>
      <c r="X251" s="7"/>
    </row>
    <row r="252" spans="23:24">
      <c r="W252" s="36"/>
      <c r="X252" s="7"/>
    </row>
    <row r="253" spans="23:24">
      <c r="W253" s="36"/>
      <c r="X253" s="7"/>
    </row>
    <row r="254" spans="23:24">
      <c r="W254" s="36"/>
      <c r="X254" s="7"/>
    </row>
    <row r="255" spans="23:24">
      <c r="W255" s="36"/>
      <c r="X255" s="7"/>
    </row>
    <row r="256" spans="23:24">
      <c r="W256" s="36"/>
      <c r="X256" s="7"/>
    </row>
    <row r="257" spans="23:24">
      <c r="W257" s="36"/>
      <c r="X257" s="7"/>
    </row>
    <row r="258" spans="23:24">
      <c r="W258" s="36"/>
      <c r="X258" s="7"/>
    </row>
    <row r="259" spans="23:24">
      <c r="W259" s="36"/>
      <c r="X259" s="7"/>
    </row>
    <row r="260" spans="23:24">
      <c r="W260" s="36"/>
      <c r="X260" s="7"/>
    </row>
    <row r="261" spans="23:24">
      <c r="W261" s="36"/>
      <c r="X261" s="7"/>
    </row>
    <row r="262" spans="23:24">
      <c r="W262" s="36"/>
      <c r="X262" s="7"/>
    </row>
    <row r="263" spans="23:24">
      <c r="W263" s="36"/>
      <c r="X263" s="7"/>
    </row>
    <row r="264" spans="23:24">
      <c r="W264" s="36"/>
      <c r="X264" s="7"/>
    </row>
    <row r="265" spans="23:24">
      <c r="W265" s="36"/>
      <c r="X265" s="7"/>
    </row>
    <row r="266" spans="23:24">
      <c r="W266" s="36"/>
      <c r="X266" s="7"/>
    </row>
    <row r="267" spans="23:24">
      <c r="W267" s="36"/>
      <c r="X267" s="7"/>
    </row>
    <row r="268" spans="23:24">
      <c r="W268" s="36"/>
      <c r="X268" s="7"/>
    </row>
    <row r="269" spans="23:24">
      <c r="W269" s="36"/>
      <c r="X269" s="7"/>
    </row>
    <row r="270" spans="23:24">
      <c r="W270" s="36"/>
      <c r="X270" s="7"/>
    </row>
    <row r="271" spans="23:24">
      <c r="W271" s="36"/>
      <c r="X271" s="7"/>
    </row>
    <row r="272" spans="23:24">
      <c r="W272" s="36"/>
      <c r="X272" s="7"/>
    </row>
    <row r="273" spans="23:24">
      <c r="W273" s="36"/>
      <c r="X273" s="7"/>
    </row>
    <row r="274" spans="23:24">
      <c r="W274" s="36"/>
      <c r="X274" s="7"/>
    </row>
    <row r="275" spans="23:24">
      <c r="W275" s="36"/>
      <c r="X275" s="7"/>
    </row>
    <row r="276" spans="23:24">
      <c r="W276" s="36"/>
      <c r="X276" s="7"/>
    </row>
    <row r="277" spans="23:24">
      <c r="W277" s="36"/>
      <c r="X277" s="7"/>
    </row>
    <row r="278" spans="23:24">
      <c r="W278" s="36"/>
      <c r="X278" s="7"/>
    </row>
    <row r="279" spans="23:24">
      <c r="W279" s="36"/>
      <c r="X279" s="7"/>
    </row>
    <row r="280" spans="23:24">
      <c r="W280" s="36"/>
      <c r="X280" s="7"/>
    </row>
    <row r="281" spans="23:24">
      <c r="W281" s="36"/>
      <c r="X281" s="7"/>
    </row>
    <row r="282" spans="23:24">
      <c r="W282" s="36"/>
      <c r="X282" s="7"/>
    </row>
    <row r="283" spans="23:24">
      <c r="W283" s="36"/>
      <c r="X283" s="7"/>
    </row>
    <row r="284" spans="23:24">
      <c r="W284" s="36"/>
      <c r="X284" s="7"/>
    </row>
    <row r="285" spans="23:24">
      <c r="W285" s="36"/>
      <c r="X285" s="7"/>
    </row>
    <row r="286" spans="23:24">
      <c r="W286" s="36"/>
      <c r="X286" s="7"/>
    </row>
    <row r="287" spans="23:24">
      <c r="W287" s="36"/>
      <c r="X287" s="7"/>
    </row>
    <row r="288" spans="23:24">
      <c r="W288" s="36"/>
      <c r="X288" s="7"/>
    </row>
    <row r="289" spans="23:24">
      <c r="W289" s="36"/>
      <c r="X289" s="7"/>
    </row>
    <row r="290" spans="23:24">
      <c r="W290" s="36"/>
      <c r="X290" s="7"/>
    </row>
    <row r="291" spans="23:24">
      <c r="W291" s="36"/>
      <c r="X291" s="7"/>
    </row>
    <row r="292" spans="23:24">
      <c r="W292" s="36"/>
      <c r="X292" s="7"/>
    </row>
    <row r="293" spans="23:24">
      <c r="W293" s="36"/>
      <c r="X293" s="7"/>
    </row>
    <row r="294" spans="23:24">
      <c r="W294" s="36"/>
      <c r="X294" s="7"/>
    </row>
    <row r="295" spans="23:24">
      <c r="W295" s="36"/>
      <c r="X295" s="7"/>
    </row>
    <row r="296" spans="23:24">
      <c r="W296" s="36"/>
      <c r="X296" s="7"/>
    </row>
    <row r="297" spans="23:24">
      <c r="W297" s="36"/>
      <c r="X297" s="7"/>
    </row>
    <row r="298" spans="23:24">
      <c r="W298" s="36"/>
      <c r="X298" s="7"/>
    </row>
    <row r="299" spans="23:24">
      <c r="W299" s="36"/>
      <c r="X299" s="7"/>
    </row>
    <row r="300" spans="23:24">
      <c r="W300" s="36"/>
      <c r="X300" s="7"/>
    </row>
    <row r="301" spans="23:24">
      <c r="W301" s="36"/>
      <c r="X301" s="7"/>
    </row>
    <row r="302" spans="23:24">
      <c r="W302" s="36"/>
      <c r="X302" s="7"/>
    </row>
    <row r="303" spans="23:24">
      <c r="W303" s="36"/>
      <c r="X303" s="7"/>
    </row>
    <row r="304" spans="23:24">
      <c r="W304" s="36"/>
      <c r="X304" s="7"/>
    </row>
    <row r="305" spans="23:24">
      <c r="W305" s="36"/>
      <c r="X305" s="7"/>
    </row>
    <row r="306" spans="23:24">
      <c r="W306" s="36"/>
      <c r="X306" s="7"/>
    </row>
    <row r="307" spans="23:24">
      <c r="W307" s="36"/>
      <c r="X307" s="7"/>
    </row>
    <row r="308" spans="23:24">
      <c r="W308" s="36"/>
      <c r="X308" s="7"/>
    </row>
    <row r="309" spans="23:24">
      <c r="W309" s="36"/>
      <c r="X309" s="7"/>
    </row>
    <row r="310" spans="23:24">
      <c r="W310" s="36"/>
      <c r="X310" s="7"/>
    </row>
    <row r="311" spans="23:24">
      <c r="W311" s="36"/>
      <c r="X311" s="7"/>
    </row>
    <row r="312" spans="23:24">
      <c r="W312" s="36"/>
      <c r="X312" s="7"/>
    </row>
    <row r="313" spans="23:24">
      <c r="W313" s="36"/>
      <c r="X313" s="7"/>
    </row>
    <row r="314" spans="23:24">
      <c r="W314" s="36"/>
      <c r="X314" s="7"/>
    </row>
    <row r="315" spans="23:24">
      <c r="W315" s="36"/>
      <c r="X315" s="7"/>
    </row>
    <row r="316" spans="23:24">
      <c r="W316" s="36"/>
      <c r="X316" s="7"/>
    </row>
    <row r="317" spans="23:24">
      <c r="W317" s="36"/>
      <c r="X317" s="7"/>
    </row>
    <row r="318" spans="23:24">
      <c r="W318" s="36"/>
      <c r="X318" s="7"/>
    </row>
    <row r="319" spans="23:24">
      <c r="W319" s="36"/>
      <c r="X319" s="7"/>
    </row>
    <row r="320" spans="23:24">
      <c r="W320" s="36"/>
      <c r="X320" s="7"/>
    </row>
    <row r="321" spans="23:24">
      <c r="W321" s="36"/>
      <c r="X321" s="7"/>
    </row>
    <row r="322" spans="23:24">
      <c r="W322" s="36"/>
      <c r="X322" s="7"/>
    </row>
    <row r="323" spans="23:24">
      <c r="W323" s="36"/>
      <c r="X323" s="7"/>
    </row>
    <row r="324" spans="23:24">
      <c r="W324" s="36"/>
      <c r="X324" s="7"/>
    </row>
    <row r="325" spans="23:24">
      <c r="W325" s="36"/>
      <c r="X325" s="7"/>
    </row>
    <row r="326" spans="23:24">
      <c r="W326" s="36"/>
      <c r="X326" s="7"/>
    </row>
    <row r="327" spans="23:24">
      <c r="W327" s="36"/>
      <c r="X327" s="7"/>
    </row>
    <row r="328" spans="23:24">
      <c r="W328" s="36"/>
      <c r="X328" s="7"/>
    </row>
    <row r="329" spans="23:24">
      <c r="W329" s="36"/>
      <c r="X329" s="7"/>
    </row>
    <row r="330" spans="23:24">
      <c r="W330" s="36"/>
      <c r="X330" s="7"/>
    </row>
    <row r="331" spans="23:24">
      <c r="W331" s="36"/>
      <c r="X331" s="7"/>
    </row>
    <row r="332" spans="23:24">
      <c r="W332" s="36"/>
      <c r="X332" s="7"/>
    </row>
    <row r="333" spans="23:24">
      <c r="W333" s="36"/>
      <c r="X333" s="7"/>
    </row>
    <row r="334" spans="23:24">
      <c r="W334" s="36"/>
      <c r="X334" s="7"/>
    </row>
    <row r="335" spans="23:24">
      <c r="W335" s="36"/>
      <c r="X335" s="7"/>
    </row>
    <row r="336" spans="23:24">
      <c r="W336" s="36"/>
      <c r="X336" s="7"/>
    </row>
    <row r="337" spans="23:24">
      <c r="W337" s="36"/>
      <c r="X337" s="7"/>
    </row>
    <row r="338" spans="23:24">
      <c r="W338" s="36"/>
      <c r="X338" s="7"/>
    </row>
    <row r="339" spans="23:24">
      <c r="W339" s="36"/>
      <c r="X339" s="7"/>
    </row>
    <row r="340" spans="23:24">
      <c r="W340" s="36"/>
      <c r="X340" s="7"/>
    </row>
    <row r="341" spans="23:24">
      <c r="W341" s="36"/>
      <c r="X341" s="7"/>
    </row>
    <row r="342" spans="23:24">
      <c r="W342" s="36"/>
      <c r="X342" s="7"/>
    </row>
    <row r="343" spans="23:24">
      <c r="W343" s="36"/>
      <c r="X343" s="7"/>
    </row>
    <row r="344" spans="23:24">
      <c r="W344" s="36"/>
      <c r="X344" s="7"/>
    </row>
    <row r="345" spans="23:24">
      <c r="W345" s="36"/>
      <c r="X345" s="7"/>
    </row>
    <row r="346" spans="23:24">
      <c r="W346" s="36"/>
      <c r="X346" s="7"/>
    </row>
    <row r="347" spans="23:24">
      <c r="W347" s="36"/>
      <c r="X347" s="7"/>
    </row>
    <row r="348" spans="23:24">
      <c r="W348" s="36"/>
      <c r="X348" s="7"/>
    </row>
    <row r="349" spans="23:24">
      <c r="W349" s="36"/>
      <c r="X349" s="7"/>
    </row>
    <row r="350" spans="23:24">
      <c r="W350" s="36"/>
      <c r="X350" s="7"/>
    </row>
    <row r="351" spans="23:24">
      <c r="W351" s="36"/>
      <c r="X351" s="7"/>
    </row>
    <row r="352" spans="23:24">
      <c r="W352" s="36"/>
      <c r="X352" s="7"/>
    </row>
    <row r="353" spans="23:24">
      <c r="W353" s="36"/>
      <c r="X353" s="7"/>
    </row>
    <row r="354" spans="23:24">
      <c r="W354" s="36"/>
      <c r="X354" s="7"/>
    </row>
    <row r="355" spans="23:24">
      <c r="W355" s="36"/>
      <c r="X355" s="7"/>
    </row>
    <row r="356" spans="23:24">
      <c r="W356" s="36"/>
      <c r="X356" s="7"/>
    </row>
    <row r="357" spans="23:24">
      <c r="W357" s="36"/>
      <c r="X357" s="7"/>
    </row>
    <row r="358" spans="23:24">
      <c r="W358" s="36"/>
      <c r="X358" s="7"/>
    </row>
    <row r="359" spans="23:24">
      <c r="W359" s="36"/>
      <c r="X359" s="7"/>
    </row>
    <row r="360" spans="23:24">
      <c r="W360" s="36"/>
      <c r="X360" s="7"/>
    </row>
    <row r="361" spans="23:24">
      <c r="W361" s="36"/>
      <c r="X361" s="7"/>
    </row>
    <row r="362" spans="23:24">
      <c r="W362" s="36"/>
      <c r="X362" s="7"/>
    </row>
    <row r="363" spans="23:24">
      <c r="W363" s="36"/>
      <c r="X363" s="7"/>
    </row>
    <row r="364" spans="23:24">
      <c r="W364" s="36"/>
      <c r="X364" s="7"/>
    </row>
    <row r="365" spans="23:24">
      <c r="W365" s="36"/>
      <c r="X365" s="7"/>
    </row>
    <row r="366" spans="23:24">
      <c r="W366" s="36"/>
      <c r="X366" s="7"/>
    </row>
    <row r="367" spans="23:24">
      <c r="W367" s="36"/>
      <c r="X367" s="7"/>
    </row>
    <row r="368" spans="23:24">
      <c r="W368" s="36"/>
      <c r="X368" s="7"/>
    </row>
    <row r="369" spans="23:24">
      <c r="W369" s="36"/>
      <c r="X369" s="7"/>
    </row>
    <row r="370" spans="23:24">
      <c r="W370" s="36"/>
      <c r="X370" s="7"/>
    </row>
    <row r="371" spans="23:24">
      <c r="W371" s="36"/>
      <c r="X371" s="7"/>
    </row>
    <row r="372" spans="23:24">
      <c r="W372" s="36"/>
      <c r="X372" s="7"/>
    </row>
    <row r="373" spans="23:24">
      <c r="W373" s="36"/>
      <c r="X373" s="7"/>
    </row>
    <row r="374" spans="23:24">
      <c r="W374" s="36"/>
      <c r="X374" s="7"/>
    </row>
    <row r="375" spans="23:24">
      <c r="W375" s="36"/>
      <c r="X375" s="7"/>
    </row>
    <row r="376" spans="23:24">
      <c r="W376" s="36"/>
      <c r="X376" s="7"/>
    </row>
    <row r="377" spans="23:24">
      <c r="W377" s="36"/>
      <c r="X377" s="7"/>
    </row>
    <row r="378" spans="23:24">
      <c r="W378" s="36"/>
      <c r="X378" s="7"/>
    </row>
    <row r="379" spans="23:24">
      <c r="W379" s="36"/>
      <c r="X379" s="7"/>
    </row>
    <row r="380" spans="23:24">
      <c r="W380" s="36"/>
      <c r="X380" s="7"/>
    </row>
    <row r="381" spans="23:24">
      <c r="W381" s="36"/>
      <c r="X381" s="7"/>
    </row>
    <row r="382" spans="23:24">
      <c r="W382" s="36"/>
      <c r="X382" s="7"/>
    </row>
    <row r="383" spans="23:24">
      <c r="W383" s="36"/>
      <c r="X383" s="7"/>
    </row>
    <row r="384" spans="23:24">
      <c r="W384" s="36"/>
      <c r="X384" s="7"/>
    </row>
    <row r="385" spans="23:24">
      <c r="W385" s="36"/>
      <c r="X385" s="7"/>
    </row>
    <row r="386" spans="23:24">
      <c r="W386" s="36"/>
      <c r="X386" s="7"/>
    </row>
    <row r="387" spans="23:24">
      <c r="W387" s="36"/>
      <c r="X387" s="7"/>
    </row>
    <row r="388" spans="23:24">
      <c r="W388" s="36"/>
      <c r="X388" s="7"/>
    </row>
    <row r="389" spans="23:24">
      <c r="W389" s="36"/>
      <c r="X389" s="7"/>
    </row>
    <row r="390" spans="23:24">
      <c r="W390" s="36"/>
      <c r="X390" s="7"/>
    </row>
    <row r="391" spans="23:24">
      <c r="W391" s="36"/>
      <c r="X391" s="7"/>
    </row>
    <row r="392" spans="23:24">
      <c r="W392" s="36"/>
      <c r="X392" s="7"/>
    </row>
    <row r="393" spans="23:24">
      <c r="W393" s="36"/>
      <c r="X393" s="7"/>
    </row>
    <row r="394" spans="23:24">
      <c r="W394" s="36"/>
      <c r="X394" s="7"/>
    </row>
    <row r="395" spans="23:24">
      <c r="W395" s="36"/>
      <c r="X395" s="7"/>
    </row>
    <row r="396" spans="23:24">
      <c r="W396" s="36"/>
      <c r="X396" s="7"/>
    </row>
    <row r="397" spans="23:24">
      <c r="W397" s="36"/>
      <c r="X397" s="7"/>
    </row>
    <row r="398" spans="23:24">
      <c r="W398" s="36"/>
      <c r="X398" s="7"/>
    </row>
    <row r="399" spans="23:24">
      <c r="W399" s="36"/>
      <c r="X399" s="7"/>
    </row>
    <row r="400" spans="23:24">
      <c r="W400" s="36"/>
      <c r="X400" s="7"/>
    </row>
    <row r="401" spans="23:24">
      <c r="W401" s="36"/>
      <c r="X401" s="7"/>
    </row>
    <row r="402" spans="23:24">
      <c r="W402" s="36"/>
      <c r="X402" s="7"/>
    </row>
    <row r="403" spans="23:24">
      <c r="W403" s="36"/>
      <c r="X403" s="7"/>
    </row>
    <row r="404" spans="23:24">
      <c r="W404" s="36"/>
      <c r="X404" s="7"/>
    </row>
    <row r="405" spans="23:24">
      <c r="W405" s="36"/>
      <c r="X405" s="7"/>
    </row>
    <row r="406" spans="23:24">
      <c r="W406" s="36"/>
      <c r="X406" s="7"/>
    </row>
    <row r="407" spans="23:24">
      <c r="W407" s="36"/>
      <c r="X407" s="7"/>
    </row>
    <row r="408" spans="23:24">
      <c r="W408" s="36"/>
      <c r="X408" s="7"/>
    </row>
    <row r="409" spans="23:24">
      <c r="W409" s="36"/>
      <c r="X409" s="7"/>
    </row>
    <row r="410" spans="23:24">
      <c r="W410" s="36"/>
      <c r="X410" s="7"/>
    </row>
    <row r="411" spans="23:24">
      <c r="W411" s="36"/>
      <c r="X411" s="7"/>
    </row>
    <row r="412" spans="23:24">
      <c r="W412" s="36"/>
      <c r="X412" s="7"/>
    </row>
    <row r="413" spans="23:24">
      <c r="W413" s="36"/>
      <c r="X413" s="7"/>
    </row>
    <row r="414" spans="23:24">
      <c r="W414" s="36"/>
      <c r="X414" s="7"/>
    </row>
    <row r="415" spans="23:24">
      <c r="W415" s="36"/>
      <c r="X415" s="7"/>
    </row>
    <row r="416" spans="23:24">
      <c r="W416" s="36"/>
      <c r="X416" s="7"/>
    </row>
    <row r="417" spans="23:24">
      <c r="W417" s="36"/>
      <c r="X417" s="7"/>
    </row>
    <row r="418" spans="23:24">
      <c r="W418" s="36"/>
      <c r="X418" s="7"/>
    </row>
    <row r="419" spans="23:24">
      <c r="W419" s="36"/>
      <c r="X419" s="7"/>
    </row>
    <row r="420" spans="23:24">
      <c r="W420" s="36"/>
      <c r="X420" s="7"/>
    </row>
    <row r="421" spans="23:24">
      <c r="W421" s="36"/>
      <c r="X421" s="7"/>
    </row>
    <row r="422" spans="23:24">
      <c r="W422" s="36"/>
      <c r="X422" s="7"/>
    </row>
    <row r="423" spans="23:24">
      <c r="W423" s="36"/>
      <c r="X423" s="7"/>
    </row>
    <row r="424" spans="23:24">
      <c r="W424" s="36"/>
      <c r="X424" s="7"/>
    </row>
    <row r="425" spans="23:24">
      <c r="W425" s="36"/>
      <c r="X425" s="7"/>
    </row>
    <row r="426" spans="23:24">
      <c r="W426" s="36"/>
      <c r="X426" s="7"/>
    </row>
    <row r="427" spans="23:24">
      <c r="W427" s="36"/>
      <c r="X427" s="7"/>
    </row>
    <row r="428" spans="23:24">
      <c r="W428" s="36"/>
      <c r="X428" s="7"/>
    </row>
    <row r="429" spans="23:24">
      <c r="W429" s="36"/>
      <c r="X429" s="7"/>
    </row>
    <row r="430" spans="23:24">
      <c r="W430" s="36"/>
      <c r="X430" s="7"/>
    </row>
    <row r="431" spans="23:24">
      <c r="W431" s="36"/>
      <c r="X431" s="7"/>
    </row>
    <row r="432" spans="23:24">
      <c r="W432" s="36"/>
      <c r="X432" s="7"/>
    </row>
    <row r="433" spans="23:24">
      <c r="W433" s="36"/>
      <c r="X433" s="7"/>
    </row>
    <row r="434" spans="23:24">
      <c r="W434" s="36"/>
      <c r="X434" s="7"/>
    </row>
    <row r="435" spans="23:24">
      <c r="W435" s="36"/>
      <c r="X435" s="7"/>
    </row>
    <row r="436" spans="23:24">
      <c r="W436" s="36"/>
      <c r="X436" s="7"/>
    </row>
    <row r="437" spans="23:24">
      <c r="W437" s="36"/>
      <c r="X437" s="7"/>
    </row>
    <row r="438" spans="23:24">
      <c r="W438" s="36"/>
      <c r="X438" s="7"/>
    </row>
    <row r="439" spans="23:24">
      <c r="W439" s="36"/>
      <c r="X439" s="7"/>
    </row>
    <row r="440" spans="23:24">
      <c r="W440" s="36"/>
      <c r="X440" s="7"/>
    </row>
    <row r="441" spans="23:24">
      <c r="W441" s="36"/>
      <c r="X441" s="7"/>
    </row>
    <row r="442" spans="23:24">
      <c r="W442" s="36"/>
      <c r="X442" s="7"/>
    </row>
    <row r="443" spans="23:24">
      <c r="W443" s="36"/>
      <c r="X443" s="7"/>
    </row>
    <row r="444" spans="23:24">
      <c r="W444" s="36"/>
      <c r="X444" s="7"/>
    </row>
    <row r="445" spans="23:24">
      <c r="W445" s="36"/>
      <c r="X445" s="7"/>
    </row>
    <row r="446" spans="23:24">
      <c r="W446" s="36"/>
      <c r="X446" s="7"/>
    </row>
    <row r="447" spans="23:24">
      <c r="W447" s="36"/>
      <c r="X447" s="7"/>
    </row>
    <row r="448" spans="23:24">
      <c r="W448" s="36"/>
      <c r="X448" s="7"/>
    </row>
    <row r="449" spans="23:24">
      <c r="W449" s="36"/>
      <c r="X449" s="7"/>
    </row>
    <row r="450" spans="23:24">
      <c r="W450" s="36"/>
      <c r="X450" s="7"/>
    </row>
    <row r="451" spans="23:24">
      <c r="W451" s="36"/>
      <c r="X451" s="7"/>
    </row>
    <row r="452" spans="23:24">
      <c r="W452" s="36"/>
      <c r="X452" s="7"/>
    </row>
    <row r="453" spans="23:24">
      <c r="W453" s="36"/>
      <c r="X453" s="7"/>
    </row>
    <row r="454" spans="23:24">
      <c r="W454" s="36"/>
      <c r="X454" s="7"/>
    </row>
    <row r="455" spans="23:24">
      <c r="W455" s="36"/>
      <c r="X455" s="7"/>
    </row>
    <row r="456" spans="23:24">
      <c r="W456" s="36"/>
      <c r="X456" s="7"/>
    </row>
    <row r="457" spans="23:24">
      <c r="W457" s="36"/>
      <c r="X457" s="7"/>
    </row>
    <row r="458" spans="23:24">
      <c r="W458" s="36"/>
      <c r="X458" s="7"/>
    </row>
    <row r="459" spans="23:24">
      <c r="W459" s="36"/>
      <c r="X459" s="7"/>
    </row>
    <row r="460" spans="23:24">
      <c r="W460" s="36"/>
      <c r="X460" s="7"/>
    </row>
    <row r="461" spans="23:24">
      <c r="W461" s="36"/>
      <c r="X461" s="7"/>
    </row>
    <row r="462" spans="23:24">
      <c r="W462" s="36"/>
      <c r="X462" s="7"/>
    </row>
    <row r="463" spans="23:24">
      <c r="W463" s="36"/>
      <c r="X463" s="7"/>
    </row>
    <row r="464" spans="23:24">
      <c r="W464" s="36"/>
      <c r="X464" s="7"/>
    </row>
    <row r="465" spans="23:24">
      <c r="W465" s="36"/>
      <c r="X465" s="7"/>
    </row>
    <row r="466" spans="23:24">
      <c r="W466" s="36"/>
      <c r="X466" s="7"/>
    </row>
    <row r="467" spans="23:24">
      <c r="W467" s="36"/>
      <c r="X467" s="7"/>
    </row>
    <row r="468" spans="23:24">
      <c r="W468" s="36"/>
      <c r="X468" s="7"/>
    </row>
    <row r="469" spans="23:24">
      <c r="W469" s="36"/>
      <c r="X469" s="7"/>
    </row>
    <row r="470" spans="23:24">
      <c r="W470" s="36"/>
      <c r="X470" s="7"/>
    </row>
    <row r="471" spans="23:24">
      <c r="W471" s="36"/>
      <c r="X471" s="7"/>
    </row>
    <row r="472" spans="23:24">
      <c r="W472" s="36"/>
      <c r="X472" s="7"/>
    </row>
    <row r="473" spans="23:24">
      <c r="W473" s="36"/>
      <c r="X473" s="7"/>
    </row>
    <row r="474" spans="23:24">
      <c r="W474" s="36"/>
      <c r="X474" s="7"/>
    </row>
    <row r="475" spans="23:24">
      <c r="W475" s="36"/>
      <c r="X475" s="7"/>
    </row>
    <row r="476" spans="23:24">
      <c r="W476" s="36"/>
      <c r="X476" s="7"/>
    </row>
    <row r="477" spans="23:24">
      <c r="W477" s="36"/>
      <c r="X477" s="7"/>
    </row>
    <row r="478" spans="23:24">
      <c r="W478" s="36"/>
      <c r="X478" s="7"/>
    </row>
    <row r="479" spans="23:24">
      <c r="W479" s="36"/>
      <c r="X479" s="7"/>
    </row>
    <row r="480" spans="23:24">
      <c r="W480" s="36"/>
      <c r="X480" s="7"/>
    </row>
    <row r="481" spans="23:24">
      <c r="W481" s="36"/>
      <c r="X481" s="7"/>
    </row>
    <row r="482" spans="23:24">
      <c r="W482" s="36"/>
      <c r="X482" s="7"/>
    </row>
    <row r="483" spans="23:24">
      <c r="W483" s="36"/>
      <c r="X483" s="7"/>
    </row>
    <row r="484" spans="23:24">
      <c r="W484" s="36"/>
      <c r="X484" s="7"/>
    </row>
    <row r="485" spans="23:24">
      <c r="W485" s="36"/>
      <c r="X485" s="7"/>
    </row>
    <row r="486" spans="23:24">
      <c r="W486" s="36"/>
      <c r="X486" s="7"/>
    </row>
    <row r="487" spans="23:24">
      <c r="W487" s="36"/>
      <c r="X487" s="7"/>
    </row>
    <row r="488" spans="23:24">
      <c r="W488" s="36"/>
      <c r="X488" s="7"/>
    </row>
    <row r="489" spans="23:24">
      <c r="W489" s="36"/>
      <c r="X489" s="7"/>
    </row>
    <row r="490" spans="23:24">
      <c r="W490" s="36"/>
      <c r="X490" s="7"/>
    </row>
    <row r="491" spans="23:24">
      <c r="W491" s="36"/>
      <c r="X491" s="7"/>
    </row>
    <row r="492" spans="23:24">
      <c r="W492" s="36"/>
      <c r="X492" s="7"/>
    </row>
    <row r="493" spans="23:24">
      <c r="W493" s="36"/>
      <c r="X493" s="7"/>
    </row>
    <row r="494" spans="23:24">
      <c r="W494" s="36"/>
      <c r="X494" s="7"/>
    </row>
    <row r="495" spans="23:24">
      <c r="W495" s="36"/>
      <c r="X495" s="7"/>
    </row>
    <row r="496" spans="23:24">
      <c r="W496" s="36"/>
      <c r="X496" s="7"/>
    </row>
    <row r="497" spans="23:24">
      <c r="W497" s="36"/>
      <c r="X497" s="7"/>
    </row>
    <row r="498" spans="23:24">
      <c r="W498" s="36"/>
      <c r="X498" s="7"/>
    </row>
    <row r="499" spans="23:24">
      <c r="W499" s="36"/>
      <c r="X499" s="7"/>
    </row>
    <row r="500" spans="23:24">
      <c r="W500" s="36"/>
      <c r="X500" s="7"/>
    </row>
    <row r="501" spans="23:24">
      <c r="W501" s="36"/>
      <c r="X501" s="7"/>
    </row>
    <row r="502" spans="23:24">
      <c r="W502" s="36"/>
      <c r="X502" s="7"/>
    </row>
    <row r="503" spans="23:24">
      <c r="W503" s="36"/>
      <c r="X503" s="7"/>
    </row>
    <row r="504" spans="23:24">
      <c r="W504" s="36"/>
      <c r="X504" s="7"/>
    </row>
    <row r="505" spans="23:24">
      <c r="W505" s="36"/>
      <c r="X505" s="7"/>
    </row>
    <row r="506" spans="23:24">
      <c r="W506" s="36"/>
      <c r="X506" s="7"/>
    </row>
    <row r="507" spans="23:24">
      <c r="W507" s="36"/>
      <c r="X507" s="7"/>
    </row>
    <row r="508" spans="23:24">
      <c r="W508" s="36"/>
      <c r="X508" s="7"/>
    </row>
    <row r="509" spans="23:24">
      <c r="W509" s="36"/>
      <c r="X509" s="7"/>
    </row>
    <row r="510" spans="23:24">
      <c r="W510" s="36"/>
      <c r="X510" s="7"/>
    </row>
    <row r="511" spans="23:24">
      <c r="W511" s="36"/>
      <c r="X511" s="7"/>
    </row>
    <row r="512" spans="23:24">
      <c r="W512" s="36"/>
      <c r="X512" s="7"/>
    </row>
    <row r="513" spans="23:24">
      <c r="W513" s="36"/>
      <c r="X513" s="7"/>
    </row>
    <row r="514" spans="23:24">
      <c r="W514" s="36"/>
      <c r="X514" s="7"/>
    </row>
    <row r="515" spans="23:24">
      <c r="W515" s="36"/>
      <c r="X515" s="7"/>
    </row>
    <row r="516" spans="23:24">
      <c r="W516" s="36"/>
      <c r="X516" s="7"/>
    </row>
    <row r="517" spans="23:24">
      <c r="W517" s="36"/>
      <c r="X517" s="7"/>
    </row>
    <row r="518" spans="23:24">
      <c r="W518" s="36"/>
      <c r="X518" s="7"/>
    </row>
    <row r="519" spans="23:24">
      <c r="W519" s="36"/>
      <c r="X519" s="7"/>
    </row>
    <row r="520" spans="23:24">
      <c r="W520" s="36"/>
      <c r="X520" s="7"/>
    </row>
    <row r="521" spans="23:24">
      <c r="W521" s="36"/>
      <c r="X521" s="7"/>
    </row>
    <row r="522" spans="23:24">
      <c r="W522" s="36"/>
      <c r="X522" s="7"/>
    </row>
    <row r="523" spans="23:24">
      <c r="W523" s="36"/>
      <c r="X523" s="7"/>
    </row>
    <row r="524" spans="23:24">
      <c r="W524" s="36"/>
      <c r="X524" s="7"/>
    </row>
    <row r="525" spans="23:24">
      <c r="W525" s="36"/>
      <c r="X525" s="7"/>
    </row>
    <row r="526" spans="23:24">
      <c r="W526" s="36"/>
      <c r="X526" s="7"/>
    </row>
    <row r="527" spans="23:24">
      <c r="W527" s="36"/>
      <c r="X527" s="7"/>
    </row>
    <row r="528" spans="23:24">
      <c r="W528" s="36"/>
      <c r="X528" s="7"/>
    </row>
    <row r="529" spans="23:24">
      <c r="W529" s="36"/>
      <c r="X529" s="7"/>
    </row>
    <row r="530" spans="23:24">
      <c r="W530" s="36"/>
      <c r="X530" s="7"/>
    </row>
    <row r="531" spans="23:24">
      <c r="W531" s="36"/>
      <c r="X531" s="7"/>
    </row>
    <row r="532" spans="23:24">
      <c r="W532" s="36"/>
      <c r="X532" s="7"/>
    </row>
    <row r="533" spans="23:24">
      <c r="W533" s="36"/>
      <c r="X533" s="7"/>
    </row>
    <row r="534" spans="23:24">
      <c r="W534" s="36"/>
      <c r="X534" s="7"/>
    </row>
    <row r="535" spans="23:24">
      <c r="W535" s="36"/>
      <c r="X535" s="7"/>
    </row>
    <row r="536" spans="23:24">
      <c r="W536" s="36"/>
      <c r="X536" s="7"/>
    </row>
    <row r="537" spans="23:24">
      <c r="W537" s="36"/>
      <c r="X537" s="7"/>
    </row>
    <row r="538" spans="23:24">
      <c r="W538" s="36"/>
      <c r="X538" s="7"/>
    </row>
    <row r="539" spans="23:24">
      <c r="W539" s="36"/>
      <c r="X539" s="7"/>
    </row>
    <row r="540" spans="23:24">
      <c r="W540" s="36"/>
      <c r="X540" s="7"/>
    </row>
    <row r="541" spans="23:24">
      <c r="W541" s="36"/>
      <c r="X541" s="7"/>
    </row>
    <row r="542" spans="23:24">
      <c r="W542" s="36"/>
      <c r="X542" s="7"/>
    </row>
    <row r="543" spans="23:24">
      <c r="W543" s="36"/>
      <c r="X543" s="7"/>
    </row>
    <row r="544" spans="23:24">
      <c r="W544" s="36"/>
      <c r="X544" s="7"/>
    </row>
    <row r="545" spans="23:24">
      <c r="W545" s="36"/>
      <c r="X545" s="7"/>
    </row>
    <row r="546" spans="23:24">
      <c r="W546" s="36"/>
      <c r="X546" s="7"/>
    </row>
    <row r="547" spans="23:24">
      <c r="W547" s="36"/>
      <c r="X547" s="7"/>
    </row>
    <row r="548" spans="23:24">
      <c r="W548" s="36"/>
      <c r="X548" s="7"/>
    </row>
    <row r="549" spans="23:24">
      <c r="W549" s="36"/>
      <c r="X549" s="7"/>
    </row>
    <row r="550" spans="23:24">
      <c r="W550" s="36"/>
      <c r="X550" s="7"/>
    </row>
    <row r="551" spans="23:24">
      <c r="W551" s="36"/>
      <c r="X551" s="7"/>
    </row>
    <row r="552" spans="23:24">
      <c r="W552" s="36"/>
      <c r="X552" s="7"/>
    </row>
    <row r="553" spans="23:24">
      <c r="W553" s="36"/>
      <c r="X553" s="7"/>
    </row>
    <row r="554" spans="23:24">
      <c r="W554" s="36"/>
      <c r="X554" s="7"/>
    </row>
    <row r="555" spans="23:24">
      <c r="W555" s="36"/>
      <c r="X555" s="7"/>
    </row>
    <row r="556" spans="23:24">
      <c r="W556" s="36"/>
      <c r="X556" s="7"/>
    </row>
    <row r="557" spans="23:24">
      <c r="W557" s="36"/>
      <c r="X557" s="7"/>
    </row>
    <row r="558" spans="23:24">
      <c r="W558" s="36"/>
      <c r="X558" s="7"/>
    </row>
    <row r="559" spans="23:24">
      <c r="W559" s="36"/>
      <c r="X559" s="7"/>
    </row>
    <row r="560" spans="23:24">
      <c r="W560" s="36"/>
      <c r="X560" s="7"/>
    </row>
    <row r="561" spans="23:24">
      <c r="W561" s="36"/>
      <c r="X561" s="7"/>
    </row>
    <row r="562" spans="23:24">
      <c r="W562" s="36"/>
      <c r="X562" s="7"/>
    </row>
    <row r="563" spans="23:24">
      <c r="W563" s="36"/>
      <c r="X563" s="7"/>
    </row>
    <row r="564" spans="23:24">
      <c r="W564" s="36"/>
      <c r="X564" s="7"/>
    </row>
    <row r="565" spans="23:24">
      <c r="W565" s="36"/>
      <c r="X565" s="7"/>
    </row>
    <row r="566" spans="23:24">
      <c r="W566" s="36"/>
      <c r="X566" s="7"/>
    </row>
    <row r="567" spans="23:24">
      <c r="W567" s="36"/>
      <c r="X567" s="7"/>
    </row>
    <row r="568" spans="23:24">
      <c r="W568" s="36"/>
      <c r="X568" s="7"/>
    </row>
    <row r="569" spans="23:24">
      <c r="W569" s="36"/>
      <c r="X569" s="7"/>
    </row>
    <row r="570" spans="23:24">
      <c r="W570" s="36"/>
      <c r="X570" s="7"/>
    </row>
    <row r="571" spans="23:24">
      <c r="W571" s="36"/>
      <c r="X571" s="7"/>
    </row>
    <row r="572" spans="23:24">
      <c r="W572" s="36"/>
      <c r="X572" s="7"/>
    </row>
    <row r="573" spans="23:24">
      <c r="W573" s="36"/>
      <c r="X573" s="7"/>
    </row>
    <row r="574" spans="23:24">
      <c r="W574" s="36"/>
      <c r="X574" s="7"/>
    </row>
    <row r="575" spans="23:24">
      <c r="W575" s="36"/>
      <c r="X575" s="7"/>
    </row>
    <row r="576" spans="23:24">
      <c r="W576" s="36"/>
      <c r="X576" s="7"/>
    </row>
    <row r="577" spans="23:24">
      <c r="W577" s="36"/>
      <c r="X577" s="7"/>
    </row>
    <row r="578" spans="23:24">
      <c r="W578" s="36"/>
      <c r="X578" s="7"/>
    </row>
    <row r="579" spans="23:24">
      <c r="W579" s="36"/>
      <c r="X579" s="7"/>
    </row>
    <row r="580" spans="23:24">
      <c r="W580" s="36"/>
      <c r="X580" s="7"/>
    </row>
    <row r="581" spans="23:24">
      <c r="W581" s="36"/>
      <c r="X581" s="7"/>
    </row>
    <row r="582" spans="23:24">
      <c r="W582" s="36"/>
      <c r="X582" s="7"/>
    </row>
    <row r="583" spans="23:24">
      <c r="W583" s="36"/>
      <c r="X583" s="7"/>
    </row>
    <row r="584" spans="23:24">
      <c r="W584" s="36"/>
      <c r="X584" s="7"/>
    </row>
    <row r="585" spans="23:24">
      <c r="W585" s="36"/>
      <c r="X585" s="7"/>
    </row>
    <row r="586" spans="23:24">
      <c r="W586" s="36"/>
      <c r="X586" s="7"/>
    </row>
    <row r="587" spans="23:24">
      <c r="W587" s="36"/>
      <c r="X587" s="7"/>
    </row>
    <row r="588" spans="23:24">
      <c r="W588" s="36"/>
      <c r="X588" s="7"/>
    </row>
    <row r="589" spans="23:24">
      <c r="W589" s="36"/>
      <c r="X589" s="7"/>
    </row>
    <row r="590" spans="23:24">
      <c r="W590" s="36"/>
      <c r="X590" s="7"/>
    </row>
    <row r="591" spans="23:24">
      <c r="W591" s="36"/>
      <c r="X591" s="7"/>
    </row>
    <row r="592" spans="23:24">
      <c r="W592" s="36"/>
      <c r="X592" s="7"/>
    </row>
    <row r="593" spans="23:24">
      <c r="W593" s="36"/>
      <c r="X593" s="7"/>
    </row>
    <row r="594" spans="23:24">
      <c r="W594" s="36"/>
      <c r="X594" s="7"/>
    </row>
    <row r="595" spans="23:24">
      <c r="W595" s="36"/>
      <c r="X595" s="7"/>
    </row>
    <row r="596" spans="23:24">
      <c r="W596" s="36"/>
      <c r="X596" s="7"/>
    </row>
    <row r="597" spans="23:24">
      <c r="W597" s="36"/>
      <c r="X597" s="7"/>
    </row>
    <row r="598" spans="23:24">
      <c r="W598" s="36"/>
      <c r="X598" s="7"/>
    </row>
    <row r="599" spans="23:24">
      <c r="W599" s="36"/>
      <c r="X599" s="7"/>
    </row>
    <row r="600" spans="23:24">
      <c r="W600" s="36"/>
      <c r="X600" s="7"/>
    </row>
    <row r="601" spans="23:24">
      <c r="W601" s="36"/>
      <c r="X601" s="7"/>
    </row>
    <row r="602" spans="23:24">
      <c r="W602" s="36"/>
      <c r="X602" s="7"/>
    </row>
    <row r="603" spans="23:24">
      <c r="W603" s="36"/>
      <c r="X603" s="7"/>
    </row>
    <row r="604" spans="23:24">
      <c r="W604" s="36"/>
      <c r="X604" s="7"/>
    </row>
    <row r="605" spans="23:24">
      <c r="W605" s="36"/>
      <c r="X605" s="7"/>
    </row>
    <row r="606" spans="23:24">
      <c r="W606" s="36"/>
      <c r="X606" s="7"/>
    </row>
    <row r="607" spans="23:24">
      <c r="W607" s="36"/>
      <c r="X607" s="7"/>
    </row>
    <row r="608" spans="23:24">
      <c r="W608" s="36"/>
      <c r="X608" s="7"/>
    </row>
    <row r="609" spans="23:24">
      <c r="W609" s="36"/>
      <c r="X609" s="7"/>
    </row>
    <row r="610" spans="23:24">
      <c r="W610" s="36"/>
      <c r="X610" s="7"/>
    </row>
    <row r="611" spans="23:24">
      <c r="W611" s="36"/>
      <c r="X611" s="7"/>
    </row>
    <row r="612" spans="23:24">
      <c r="W612" s="36"/>
      <c r="X612" s="7"/>
    </row>
    <row r="613" spans="23:24">
      <c r="W613" s="36"/>
      <c r="X613" s="7"/>
    </row>
    <row r="614" spans="23:24">
      <c r="W614" s="36"/>
      <c r="X614" s="7"/>
    </row>
    <row r="615" spans="23:24">
      <c r="W615" s="36"/>
      <c r="X615" s="7"/>
    </row>
    <row r="616" spans="23:24">
      <c r="W616" s="36"/>
      <c r="X616" s="7"/>
    </row>
    <row r="617" spans="23:24">
      <c r="W617" s="36"/>
      <c r="X617" s="7"/>
    </row>
    <row r="618" spans="23:24">
      <c r="W618" s="36"/>
      <c r="X618" s="7"/>
    </row>
    <row r="619" spans="23:24">
      <c r="W619" s="36"/>
      <c r="X619" s="7"/>
    </row>
    <row r="620" spans="23:24">
      <c r="W620" s="36"/>
      <c r="X620" s="7"/>
    </row>
    <row r="621" spans="23:24">
      <c r="W621" s="36"/>
      <c r="X621" s="7"/>
    </row>
    <row r="622" spans="23:24">
      <c r="W622" s="36"/>
      <c r="X622" s="7"/>
    </row>
    <row r="623" spans="23:24">
      <c r="W623" s="36"/>
      <c r="X623" s="7"/>
    </row>
    <row r="624" spans="23:24">
      <c r="W624" s="36"/>
      <c r="X624" s="7"/>
    </row>
    <row r="625" spans="23:24">
      <c r="W625" s="36"/>
      <c r="X625" s="7"/>
    </row>
    <row r="626" spans="23:24">
      <c r="W626" s="36"/>
      <c r="X626" s="7"/>
    </row>
    <row r="627" spans="23:24">
      <c r="W627" s="36"/>
      <c r="X627" s="7"/>
    </row>
    <row r="628" spans="23:24">
      <c r="W628" s="36"/>
      <c r="X628" s="7"/>
    </row>
    <row r="629" spans="23:24">
      <c r="W629" s="36"/>
      <c r="X629" s="7"/>
    </row>
    <row r="630" spans="23:24">
      <c r="W630" s="36"/>
      <c r="X630" s="7"/>
    </row>
    <row r="631" spans="23:24">
      <c r="W631" s="36"/>
      <c r="X631" s="7"/>
    </row>
    <row r="632" spans="23:24">
      <c r="W632" s="36"/>
      <c r="X632" s="7"/>
    </row>
    <row r="633" spans="23:24">
      <c r="W633" s="36"/>
      <c r="X633" s="7"/>
    </row>
    <row r="634" spans="23:24">
      <c r="W634" s="36"/>
      <c r="X634" s="7"/>
    </row>
    <row r="635" spans="23:24">
      <c r="W635" s="36"/>
      <c r="X635" s="7"/>
    </row>
    <row r="636" spans="23:24">
      <c r="W636" s="36"/>
      <c r="X636" s="7"/>
    </row>
    <row r="637" spans="23:24">
      <c r="W637" s="36"/>
      <c r="X637" s="7"/>
    </row>
    <row r="638" spans="23:24">
      <c r="W638" s="36"/>
      <c r="X638" s="7"/>
    </row>
    <row r="639" spans="23:24">
      <c r="W639" s="36"/>
      <c r="X639" s="7"/>
    </row>
    <row r="640" spans="23:24">
      <c r="W640" s="36"/>
      <c r="X640" s="7"/>
    </row>
    <row r="641" spans="23:24">
      <c r="W641" s="36"/>
      <c r="X641" s="7"/>
    </row>
    <row r="642" spans="23:24">
      <c r="W642" s="36"/>
      <c r="X642" s="7"/>
    </row>
    <row r="643" spans="23:24">
      <c r="W643" s="36"/>
      <c r="X643" s="7"/>
    </row>
    <row r="644" spans="23:24">
      <c r="W644" s="36"/>
      <c r="X644" s="7"/>
    </row>
    <row r="645" spans="23:24">
      <c r="W645" s="36"/>
      <c r="X645" s="7"/>
    </row>
    <row r="646" spans="23:24">
      <c r="W646" s="36"/>
      <c r="X646" s="7"/>
    </row>
    <row r="647" spans="23:24">
      <c r="W647" s="36"/>
      <c r="X647" s="7"/>
    </row>
    <row r="648" spans="23:24">
      <c r="W648" s="36"/>
      <c r="X648" s="7"/>
    </row>
    <row r="649" spans="23:24">
      <c r="W649" s="36"/>
      <c r="X649" s="7"/>
    </row>
    <row r="650" spans="23:24">
      <c r="W650" s="36"/>
      <c r="X650" s="7"/>
    </row>
    <row r="651" spans="23:24">
      <c r="W651" s="36"/>
      <c r="X651" s="7"/>
    </row>
    <row r="652" spans="23:24">
      <c r="W652" s="36"/>
      <c r="X652" s="7"/>
    </row>
    <row r="653" spans="23:24">
      <c r="W653" s="36"/>
      <c r="X653" s="7"/>
    </row>
    <row r="654" spans="23:24">
      <c r="W654" s="36"/>
      <c r="X654" s="7"/>
    </row>
    <row r="655" spans="23:24">
      <c r="W655" s="36"/>
      <c r="X655" s="7"/>
    </row>
    <row r="656" spans="23:24">
      <c r="W656" s="36"/>
      <c r="X656" s="7"/>
    </row>
    <row r="657" spans="23:24">
      <c r="W657" s="36"/>
      <c r="X657" s="7"/>
    </row>
    <row r="658" spans="23:24">
      <c r="W658" s="36"/>
      <c r="X658" s="7"/>
    </row>
    <row r="659" spans="23:24">
      <c r="W659" s="36"/>
      <c r="X659" s="7"/>
    </row>
    <row r="660" spans="23:24">
      <c r="W660" s="36"/>
      <c r="X660" s="7"/>
    </row>
    <row r="661" spans="23:24">
      <c r="W661" s="36"/>
      <c r="X661" s="7"/>
    </row>
    <row r="662" spans="23:24">
      <c r="W662" s="36"/>
      <c r="X662" s="7"/>
    </row>
    <row r="663" spans="23:24">
      <c r="W663" s="36"/>
      <c r="X663" s="7"/>
    </row>
    <row r="664" spans="23:24">
      <c r="W664" s="36"/>
      <c r="X664" s="7"/>
    </row>
    <row r="665" spans="23:24">
      <c r="W665" s="36"/>
      <c r="X665" s="7"/>
    </row>
    <row r="666" spans="23:24">
      <c r="W666" s="36"/>
      <c r="X666" s="7"/>
    </row>
    <row r="667" spans="23:24">
      <c r="W667" s="36"/>
      <c r="X667" s="7"/>
    </row>
    <row r="668" spans="23:24">
      <c r="W668" s="36"/>
      <c r="X668" s="7"/>
    </row>
    <row r="669" spans="23:24">
      <c r="W669" s="36"/>
      <c r="X669" s="7"/>
    </row>
    <row r="670" spans="23:24">
      <c r="W670" s="36"/>
      <c r="X670" s="7"/>
    </row>
    <row r="671" spans="23:24">
      <c r="W671" s="36"/>
      <c r="X671" s="7"/>
    </row>
    <row r="672" spans="23:24">
      <c r="W672" s="36"/>
      <c r="X672" s="7"/>
    </row>
    <row r="673" spans="23:24">
      <c r="W673" s="36"/>
      <c r="X673" s="7"/>
    </row>
    <row r="674" spans="23:24">
      <c r="W674" s="36"/>
      <c r="X674" s="7"/>
    </row>
    <row r="675" spans="23:24">
      <c r="W675" s="36"/>
      <c r="X675" s="7"/>
    </row>
    <row r="676" spans="23:24">
      <c r="W676" s="36"/>
      <c r="X676" s="7"/>
    </row>
    <row r="677" spans="23:24">
      <c r="W677" s="36"/>
      <c r="X677" s="7"/>
    </row>
    <row r="678" spans="23:24">
      <c r="W678" s="36"/>
      <c r="X678" s="7"/>
    </row>
    <row r="679" spans="23:24">
      <c r="W679" s="36"/>
      <c r="X679" s="7"/>
    </row>
    <row r="680" spans="23:24">
      <c r="W680" s="36"/>
      <c r="X680" s="7"/>
    </row>
    <row r="681" spans="23:24">
      <c r="W681" s="36"/>
      <c r="X681" s="7"/>
    </row>
    <row r="682" spans="23:24">
      <c r="W682" s="36"/>
      <c r="X682" s="7"/>
    </row>
    <row r="683" spans="23:24">
      <c r="W683" s="36"/>
      <c r="X683" s="7"/>
    </row>
    <row r="684" spans="23:24">
      <c r="W684" s="36"/>
      <c r="X684" s="7"/>
    </row>
    <row r="685" spans="23:24">
      <c r="W685" s="36"/>
      <c r="X685" s="7"/>
    </row>
    <row r="686" spans="23:24">
      <c r="W686" s="36"/>
      <c r="X686" s="7"/>
    </row>
    <row r="687" spans="23:24">
      <c r="W687" s="36"/>
      <c r="X687" s="7"/>
    </row>
    <row r="688" spans="23:24">
      <c r="W688" s="36"/>
      <c r="X688" s="7"/>
    </row>
    <row r="689" spans="23:24">
      <c r="W689" s="36"/>
      <c r="X689" s="7"/>
    </row>
    <row r="690" spans="23:24">
      <c r="W690" s="36"/>
      <c r="X690" s="7"/>
    </row>
    <row r="691" spans="23:24">
      <c r="W691" s="36"/>
      <c r="X691" s="7"/>
    </row>
    <row r="692" spans="23:24">
      <c r="W692" s="36"/>
      <c r="X692" s="7"/>
    </row>
    <row r="693" spans="23:24">
      <c r="W693" s="36"/>
      <c r="X693" s="7"/>
    </row>
    <row r="694" spans="23:24">
      <c r="W694" s="36"/>
      <c r="X694" s="7"/>
    </row>
    <row r="695" spans="23:24">
      <c r="W695" s="36"/>
      <c r="X695" s="7"/>
    </row>
    <row r="696" spans="23:24">
      <c r="W696" s="36"/>
      <c r="X696" s="7"/>
    </row>
    <row r="697" spans="23:24">
      <c r="W697" s="36"/>
      <c r="X697" s="7"/>
    </row>
    <row r="698" spans="23:24">
      <c r="W698" s="36"/>
      <c r="X698" s="7"/>
    </row>
    <row r="699" spans="23:24">
      <c r="W699" s="36"/>
      <c r="X699" s="7"/>
    </row>
    <row r="700" spans="23:24">
      <c r="W700" s="36"/>
      <c r="X700" s="7"/>
    </row>
    <row r="701" spans="23:24">
      <c r="W701" s="36"/>
      <c r="X701" s="7"/>
    </row>
    <row r="702" spans="23:24">
      <c r="W702" s="36"/>
      <c r="X702" s="7"/>
    </row>
    <row r="703" spans="23:24">
      <c r="W703" s="36"/>
      <c r="X703" s="7"/>
    </row>
    <row r="704" spans="23:24">
      <c r="W704" s="36"/>
      <c r="X704" s="7"/>
    </row>
    <row r="705" spans="23:24">
      <c r="W705" s="36"/>
      <c r="X705" s="7"/>
    </row>
    <row r="706" spans="23:24">
      <c r="W706" s="36"/>
      <c r="X706" s="7"/>
    </row>
    <row r="707" spans="23:24">
      <c r="W707" s="36"/>
      <c r="X707" s="7"/>
    </row>
    <row r="708" spans="23:24">
      <c r="W708" s="36"/>
      <c r="X708" s="7"/>
    </row>
    <row r="709" spans="23:24">
      <c r="W709" s="36"/>
      <c r="X709" s="7"/>
    </row>
    <row r="710" spans="23:24">
      <c r="W710" s="36"/>
      <c r="X710" s="7"/>
    </row>
    <row r="711" spans="23:24">
      <c r="W711" s="36"/>
      <c r="X711" s="7"/>
    </row>
    <row r="712" spans="23:24">
      <c r="W712" s="36"/>
      <c r="X712" s="7"/>
    </row>
    <row r="713" spans="23:24">
      <c r="W713" s="36"/>
      <c r="X713" s="7"/>
    </row>
    <row r="714" spans="23:24">
      <c r="W714" s="36"/>
      <c r="X714" s="7"/>
    </row>
    <row r="715" spans="23:24">
      <c r="W715" s="36"/>
      <c r="X715" s="7"/>
    </row>
    <row r="716" spans="23:24">
      <c r="W716" s="36"/>
      <c r="X716" s="7"/>
    </row>
    <row r="717" spans="23:24">
      <c r="W717" s="36"/>
      <c r="X717" s="7"/>
    </row>
    <row r="718" spans="23:24">
      <c r="W718" s="36"/>
      <c r="X718" s="7"/>
    </row>
    <row r="719" spans="23:24">
      <c r="W719" s="36"/>
      <c r="X719" s="7"/>
    </row>
    <row r="720" spans="23:24">
      <c r="W720" s="36"/>
      <c r="X720" s="7"/>
    </row>
    <row r="721" spans="23:24">
      <c r="W721" s="36"/>
      <c r="X721" s="7"/>
    </row>
    <row r="722" spans="23:24">
      <c r="W722" s="36"/>
      <c r="X722" s="7"/>
    </row>
    <row r="723" spans="23:24">
      <c r="W723" s="36"/>
      <c r="X723" s="7"/>
    </row>
    <row r="724" spans="23:24">
      <c r="W724" s="36"/>
      <c r="X724" s="7"/>
    </row>
    <row r="725" spans="23:24">
      <c r="W725" s="36"/>
      <c r="X725" s="7"/>
    </row>
    <row r="726" spans="23:24">
      <c r="W726" s="36"/>
      <c r="X726" s="7"/>
    </row>
    <row r="727" spans="23:24">
      <c r="W727" s="36"/>
      <c r="X727" s="7"/>
    </row>
    <row r="728" spans="23:24">
      <c r="W728" s="36"/>
      <c r="X728" s="7"/>
    </row>
    <row r="729" spans="23:24">
      <c r="W729" s="36"/>
      <c r="X729" s="7"/>
    </row>
    <row r="730" spans="23:24">
      <c r="W730" s="36"/>
      <c r="X730" s="7"/>
    </row>
    <row r="731" spans="23:24">
      <c r="W731" s="36"/>
      <c r="X731" s="7"/>
    </row>
    <row r="732" spans="23:24">
      <c r="W732" s="36"/>
      <c r="X732" s="7"/>
    </row>
    <row r="733" spans="23:24">
      <c r="W733" s="36"/>
      <c r="X733" s="7"/>
    </row>
    <row r="734" spans="23:24">
      <c r="W734" s="36"/>
      <c r="X734" s="7"/>
    </row>
    <row r="735" spans="23:24">
      <c r="W735" s="36"/>
      <c r="X735" s="7"/>
    </row>
    <row r="736" spans="23:24">
      <c r="W736" s="36"/>
      <c r="X736" s="7"/>
    </row>
    <row r="737" spans="23:24">
      <c r="W737" s="36"/>
      <c r="X737" s="7"/>
    </row>
    <row r="738" spans="23:24">
      <c r="W738" s="36"/>
      <c r="X738" s="7"/>
    </row>
    <row r="739" spans="23:24">
      <c r="W739" s="36"/>
      <c r="X739" s="7"/>
    </row>
    <row r="740" spans="23:24">
      <c r="W740" s="36"/>
      <c r="X740" s="7"/>
    </row>
    <row r="741" spans="23:24">
      <c r="W741" s="36"/>
      <c r="X741" s="7"/>
    </row>
    <row r="742" spans="23:24">
      <c r="W742" s="36"/>
      <c r="X742" s="7"/>
    </row>
    <row r="743" spans="23:24">
      <c r="W743" s="36"/>
      <c r="X743" s="7"/>
    </row>
    <row r="744" spans="23:24">
      <c r="W744" s="36"/>
      <c r="X744" s="7"/>
    </row>
    <row r="745" spans="23:24">
      <c r="W745" s="36"/>
      <c r="X745" s="7"/>
    </row>
    <row r="746" spans="23:24">
      <c r="W746" s="36"/>
      <c r="X746" s="7"/>
    </row>
    <row r="747" spans="23:24">
      <c r="W747" s="36"/>
      <c r="X747" s="7"/>
    </row>
    <row r="748" spans="23:24">
      <c r="W748" s="36"/>
      <c r="X748" s="7"/>
    </row>
    <row r="749" spans="23:24">
      <c r="W749" s="36"/>
      <c r="X749" s="7"/>
    </row>
    <row r="750" spans="23:24">
      <c r="W750" s="36"/>
      <c r="X750" s="7"/>
    </row>
    <row r="751" spans="23:24">
      <c r="W751" s="36"/>
      <c r="X751" s="7"/>
    </row>
    <row r="752" spans="23:24">
      <c r="W752" s="36"/>
      <c r="X752" s="7"/>
    </row>
    <row r="753" spans="23:24">
      <c r="W753" s="36"/>
      <c r="X753" s="7"/>
    </row>
    <row r="754" spans="23:24">
      <c r="W754" s="36"/>
      <c r="X754" s="7"/>
    </row>
    <row r="755" spans="23:24">
      <c r="W755" s="36"/>
      <c r="X755" s="7"/>
    </row>
    <row r="756" spans="23:24">
      <c r="W756" s="36"/>
      <c r="X756" s="7"/>
    </row>
    <row r="757" spans="23:24">
      <c r="W757" s="36"/>
      <c r="X757" s="7"/>
    </row>
    <row r="758" spans="23:24">
      <c r="W758" s="36"/>
      <c r="X758" s="7"/>
    </row>
    <row r="759" spans="23:24">
      <c r="W759" s="36"/>
      <c r="X759" s="7"/>
    </row>
    <row r="760" spans="23:24">
      <c r="W760" s="36"/>
      <c r="X760" s="7"/>
    </row>
    <row r="761" spans="23:24">
      <c r="W761" s="36"/>
      <c r="X761" s="7"/>
    </row>
    <row r="762" spans="23:24">
      <c r="W762" s="36"/>
      <c r="X762" s="7"/>
    </row>
    <row r="763" spans="23:24">
      <c r="W763" s="36"/>
      <c r="X763" s="7"/>
    </row>
    <row r="764" spans="23:24">
      <c r="W764" s="36"/>
      <c r="X764" s="7"/>
    </row>
    <row r="765" spans="23:24">
      <c r="W765" s="36"/>
      <c r="X765" s="7"/>
    </row>
    <row r="766" spans="23:24">
      <c r="W766" s="36"/>
      <c r="X766" s="7"/>
    </row>
    <row r="767" spans="23:24">
      <c r="W767" s="36"/>
      <c r="X767" s="7"/>
    </row>
    <row r="768" spans="23:24">
      <c r="W768" s="36"/>
      <c r="X768" s="7"/>
    </row>
    <row r="769" spans="23:24">
      <c r="W769" s="36"/>
      <c r="X769" s="7"/>
    </row>
    <row r="770" spans="23:24">
      <c r="W770" s="36"/>
      <c r="X770" s="7"/>
    </row>
    <row r="771" spans="23:24">
      <c r="W771" s="36"/>
      <c r="X771" s="7"/>
    </row>
    <row r="772" spans="23:24">
      <c r="W772" s="36"/>
      <c r="X772" s="7"/>
    </row>
    <row r="773" spans="23:24">
      <c r="W773" s="36"/>
      <c r="X773" s="7"/>
    </row>
    <row r="774" spans="23:24">
      <c r="W774" s="36"/>
      <c r="X774" s="7"/>
    </row>
    <row r="775" spans="23:24">
      <c r="W775" s="36"/>
      <c r="X775" s="7"/>
    </row>
    <row r="776" spans="23:24">
      <c r="W776" s="36"/>
      <c r="X776" s="7"/>
    </row>
    <row r="777" spans="23:24">
      <c r="W777" s="36"/>
      <c r="X777" s="7"/>
    </row>
    <row r="778" spans="23:24">
      <c r="W778" s="36"/>
      <c r="X778" s="7"/>
    </row>
    <row r="779" spans="23:24">
      <c r="W779" s="36"/>
      <c r="X779" s="7"/>
    </row>
    <row r="780" spans="23:24">
      <c r="W780" s="36"/>
      <c r="X780" s="7"/>
    </row>
    <row r="781" spans="23:24">
      <c r="W781" s="36"/>
      <c r="X781" s="7"/>
    </row>
    <row r="782" spans="23:24">
      <c r="W782" s="36"/>
      <c r="X782" s="7"/>
    </row>
    <row r="783" spans="23:24">
      <c r="W783" s="36"/>
      <c r="X783" s="7"/>
    </row>
    <row r="784" spans="23:24">
      <c r="W784" s="36"/>
      <c r="X784" s="7"/>
    </row>
    <row r="785" spans="23:24">
      <c r="W785" s="36"/>
      <c r="X785" s="7"/>
    </row>
    <row r="786" spans="23:24">
      <c r="W786" s="36"/>
      <c r="X786" s="7"/>
    </row>
    <row r="787" spans="23:24">
      <c r="W787" s="36"/>
      <c r="X787" s="7"/>
    </row>
    <row r="788" spans="23:24">
      <c r="W788" s="36"/>
      <c r="X788" s="7"/>
    </row>
    <row r="789" spans="23:24">
      <c r="W789" s="36"/>
      <c r="X789" s="7"/>
    </row>
    <row r="790" spans="23:24">
      <c r="W790" s="36"/>
      <c r="X790" s="7"/>
    </row>
    <row r="791" spans="23:24">
      <c r="W791" s="36"/>
      <c r="X791" s="7"/>
    </row>
    <row r="792" spans="23:24">
      <c r="W792" s="36"/>
      <c r="X792" s="7"/>
    </row>
    <row r="793" spans="23:24">
      <c r="W793" s="36"/>
      <c r="X793" s="7"/>
    </row>
    <row r="794" spans="23:24">
      <c r="W794" s="36"/>
      <c r="X794" s="7"/>
    </row>
    <row r="795" spans="23:24">
      <c r="W795" s="36"/>
      <c r="X795" s="7"/>
    </row>
    <row r="796" spans="23:24">
      <c r="W796" s="36"/>
      <c r="X796" s="7"/>
    </row>
    <row r="797" spans="23:24">
      <c r="W797" s="36"/>
      <c r="X797" s="7"/>
    </row>
    <row r="798" spans="23:24">
      <c r="W798" s="36"/>
      <c r="X798" s="7"/>
    </row>
    <row r="799" spans="23:24">
      <c r="W799" s="36"/>
      <c r="X799" s="7"/>
    </row>
    <row r="800" spans="23:24">
      <c r="W800" s="36"/>
      <c r="X800" s="7"/>
    </row>
    <row r="801" spans="23:24">
      <c r="W801" s="36"/>
      <c r="X801" s="7"/>
    </row>
    <row r="802" spans="23:24">
      <c r="W802" s="36"/>
      <c r="X802" s="7"/>
    </row>
    <row r="803" spans="23:24">
      <c r="W803" s="36"/>
      <c r="X803" s="7"/>
    </row>
    <row r="804" spans="23:24">
      <c r="W804" s="36"/>
      <c r="X804" s="7"/>
    </row>
    <row r="805" spans="23:24">
      <c r="W805" s="36"/>
      <c r="X805" s="7"/>
    </row>
    <row r="806" spans="23:24">
      <c r="W806" s="36"/>
      <c r="X806" s="7"/>
    </row>
    <row r="807" spans="23:24">
      <c r="W807" s="36"/>
      <c r="X807" s="7"/>
    </row>
    <row r="808" spans="23:24">
      <c r="W808" s="36"/>
      <c r="X808" s="7"/>
    </row>
    <row r="809" spans="23:24">
      <c r="W809" s="36"/>
      <c r="X809" s="7"/>
    </row>
    <row r="810" spans="23:24">
      <c r="W810" s="36"/>
      <c r="X810" s="7"/>
    </row>
    <row r="811" spans="23:24">
      <c r="W811" s="36"/>
      <c r="X811" s="7"/>
    </row>
    <row r="812" spans="23:24">
      <c r="W812" s="36"/>
      <c r="X812" s="7"/>
    </row>
    <row r="813" spans="23:24">
      <c r="W813" s="36"/>
      <c r="X813" s="7"/>
    </row>
    <row r="814" spans="23:24">
      <c r="W814" s="36"/>
      <c r="X814" s="7"/>
    </row>
    <row r="815" spans="23:24">
      <c r="W815" s="36"/>
      <c r="X815" s="7"/>
    </row>
    <row r="816" spans="23:24">
      <c r="W816" s="36"/>
      <c r="X816" s="7"/>
    </row>
    <row r="817" spans="23:24">
      <c r="W817" s="36"/>
      <c r="X817" s="7"/>
    </row>
    <row r="818" spans="23:24">
      <c r="W818" s="36"/>
      <c r="X818" s="7"/>
    </row>
    <row r="819" spans="23:24">
      <c r="W819" s="36"/>
      <c r="X819" s="7"/>
    </row>
    <row r="820" spans="23:24">
      <c r="W820" s="36"/>
      <c r="X820" s="7"/>
    </row>
    <row r="821" spans="23:24">
      <c r="W821" s="36"/>
      <c r="X821" s="7"/>
    </row>
    <row r="822" spans="23:24">
      <c r="W822" s="36"/>
      <c r="X822" s="7"/>
    </row>
    <row r="823" spans="23:24">
      <c r="W823" s="36"/>
      <c r="X823" s="7"/>
    </row>
    <row r="824" spans="23:24">
      <c r="W824" s="36"/>
      <c r="X824" s="7"/>
    </row>
    <row r="825" spans="23:24">
      <c r="W825" s="36"/>
      <c r="X825" s="7"/>
    </row>
    <row r="826" spans="23:24">
      <c r="W826" s="36"/>
      <c r="X826" s="7"/>
    </row>
    <row r="827" spans="23:24">
      <c r="W827" s="36"/>
      <c r="X827" s="7"/>
    </row>
    <row r="828" spans="23:24">
      <c r="W828" s="36"/>
      <c r="X828" s="7"/>
    </row>
    <row r="829" spans="23:24">
      <c r="W829" s="36"/>
      <c r="X829" s="7"/>
    </row>
    <row r="830" spans="23:24">
      <c r="W830" s="36"/>
      <c r="X830" s="7"/>
    </row>
    <row r="831" spans="23:24">
      <c r="W831" s="36"/>
      <c r="X831" s="7"/>
    </row>
    <row r="832" spans="23:24">
      <c r="W832" s="36"/>
      <c r="X832" s="7"/>
    </row>
    <row r="833" spans="23:24">
      <c r="W833" s="36"/>
      <c r="X833" s="7"/>
    </row>
    <row r="834" spans="23:24">
      <c r="W834" s="36"/>
      <c r="X834" s="7"/>
    </row>
    <row r="835" spans="23:24">
      <c r="W835" s="36"/>
      <c r="X835" s="7"/>
    </row>
    <row r="836" spans="23:24">
      <c r="W836" s="36"/>
      <c r="X836" s="7"/>
    </row>
    <row r="837" spans="23:24">
      <c r="W837" s="36"/>
      <c r="X837" s="7"/>
    </row>
    <row r="838" spans="23:24">
      <c r="W838" s="36"/>
      <c r="X838" s="7"/>
    </row>
    <row r="839" spans="23:24">
      <c r="W839" s="36"/>
      <c r="X839" s="7"/>
    </row>
    <row r="840" spans="23:24">
      <c r="W840" s="36"/>
      <c r="X840" s="7"/>
    </row>
    <row r="841" spans="23:24">
      <c r="W841" s="36"/>
      <c r="X841" s="7"/>
    </row>
    <row r="842" spans="23:24">
      <c r="W842" s="36"/>
      <c r="X842" s="7"/>
    </row>
    <row r="843" spans="23:24">
      <c r="W843" s="36"/>
      <c r="X843" s="7"/>
    </row>
    <row r="844" spans="23:24">
      <c r="W844" s="36"/>
      <c r="X844" s="7"/>
    </row>
    <row r="845" spans="23:24">
      <c r="W845" s="36"/>
      <c r="X845" s="7"/>
    </row>
    <row r="846" spans="23:24">
      <c r="W846" s="36"/>
      <c r="X846" s="7"/>
    </row>
    <row r="847" spans="23:24">
      <c r="W847" s="36"/>
      <c r="X847" s="7"/>
    </row>
    <row r="848" spans="23:24">
      <c r="W848" s="36"/>
      <c r="X848" s="7"/>
    </row>
    <row r="849" spans="23:24">
      <c r="W849" s="36"/>
      <c r="X849" s="7"/>
    </row>
    <row r="850" spans="23:24">
      <c r="W850" s="36"/>
      <c r="X850" s="7"/>
    </row>
    <row r="851" spans="23:24">
      <c r="W851" s="36"/>
      <c r="X851" s="7"/>
    </row>
    <row r="852" spans="23:24">
      <c r="W852" s="36"/>
      <c r="X852" s="7"/>
    </row>
    <row r="853" spans="23:24">
      <c r="W853" s="36"/>
      <c r="X853" s="7"/>
    </row>
    <row r="854" spans="23:24">
      <c r="W854" s="36"/>
      <c r="X854" s="7"/>
    </row>
    <row r="855" spans="23:24">
      <c r="W855" s="36"/>
      <c r="X855" s="7"/>
    </row>
    <row r="856" spans="23:24">
      <c r="W856" s="36"/>
      <c r="X856" s="7"/>
    </row>
    <row r="857" spans="23:24">
      <c r="W857" s="36"/>
      <c r="X857" s="7"/>
    </row>
    <row r="858" spans="23:24">
      <c r="W858" s="36"/>
      <c r="X858" s="7"/>
    </row>
    <row r="859" spans="23:24">
      <c r="W859" s="36"/>
      <c r="X859" s="7"/>
    </row>
    <row r="860" spans="23:24">
      <c r="W860" s="36"/>
      <c r="X860" s="7"/>
    </row>
    <row r="861" spans="23:24">
      <c r="W861" s="36"/>
      <c r="X861" s="7"/>
    </row>
    <row r="862" spans="23:24">
      <c r="W862" s="36"/>
      <c r="X862" s="7"/>
    </row>
    <row r="863" spans="23:24">
      <c r="W863" s="36"/>
      <c r="X863" s="7"/>
    </row>
    <row r="864" spans="23:24">
      <c r="W864" s="36"/>
      <c r="X864" s="7"/>
    </row>
    <row r="865" spans="23:24">
      <c r="W865" s="36"/>
      <c r="X865" s="7"/>
    </row>
    <row r="866" spans="23:24">
      <c r="W866" s="36"/>
      <c r="X866" s="7"/>
    </row>
    <row r="867" spans="23:24">
      <c r="W867" s="36"/>
      <c r="X867" s="7"/>
    </row>
    <row r="868" spans="23:24">
      <c r="W868" s="36"/>
      <c r="X868" s="7"/>
    </row>
    <row r="869" spans="23:24">
      <c r="W869" s="36"/>
      <c r="X869" s="7"/>
    </row>
    <row r="870" spans="23:24">
      <c r="W870" s="36"/>
      <c r="X870" s="7"/>
    </row>
    <row r="871" spans="23:24">
      <c r="W871" s="36"/>
      <c r="X871" s="7"/>
    </row>
    <row r="872" spans="23:24">
      <c r="W872" s="36"/>
      <c r="X872" s="7"/>
    </row>
    <row r="873" spans="23:24">
      <c r="W873" s="36"/>
      <c r="X873" s="7"/>
    </row>
    <row r="874" spans="23:24">
      <c r="W874" s="36"/>
      <c r="X874" s="7"/>
    </row>
    <row r="875" spans="23:24">
      <c r="W875" s="36"/>
      <c r="X875" s="7"/>
    </row>
    <row r="876" spans="23:24">
      <c r="W876" s="36"/>
      <c r="X876" s="7"/>
    </row>
    <row r="877" spans="23:24">
      <c r="W877" s="36"/>
      <c r="X877" s="7"/>
    </row>
    <row r="878" spans="23:24">
      <c r="W878" s="36"/>
      <c r="X878" s="7"/>
    </row>
    <row r="879" spans="23:24">
      <c r="W879" s="36"/>
      <c r="X879" s="7"/>
    </row>
    <row r="880" spans="23:24">
      <c r="W880" s="36"/>
      <c r="X880" s="7"/>
    </row>
    <row r="881" spans="23:24">
      <c r="W881" s="36"/>
      <c r="X881" s="7"/>
    </row>
    <row r="882" spans="23:24">
      <c r="W882" s="36"/>
      <c r="X882" s="7"/>
    </row>
    <row r="883" spans="23:24">
      <c r="W883" s="36"/>
      <c r="X883" s="7"/>
    </row>
    <row r="884" spans="23:24">
      <c r="W884" s="36"/>
      <c r="X884" s="7"/>
    </row>
    <row r="885" spans="23:24">
      <c r="W885" s="36"/>
      <c r="X885" s="7"/>
    </row>
    <row r="886" spans="23:24">
      <c r="W886" s="36"/>
      <c r="X886" s="7"/>
    </row>
    <row r="887" spans="23:24">
      <c r="W887" s="36"/>
      <c r="X887" s="7"/>
    </row>
    <row r="888" spans="23:24">
      <c r="W888" s="36"/>
      <c r="X888" s="7"/>
    </row>
    <row r="889" spans="23:24">
      <c r="W889" s="36"/>
      <c r="X889" s="7"/>
    </row>
    <row r="890" spans="23:24">
      <c r="W890" s="36"/>
      <c r="X890" s="7"/>
    </row>
    <row r="891" spans="23:24">
      <c r="W891" s="36"/>
      <c r="X891" s="7"/>
    </row>
    <row r="892" spans="23:24">
      <c r="W892" s="36"/>
      <c r="X892" s="7"/>
    </row>
    <row r="893" spans="23:24">
      <c r="W893" s="36"/>
      <c r="X893" s="7"/>
    </row>
    <row r="894" spans="23:24">
      <c r="W894" s="36"/>
      <c r="X894" s="7"/>
    </row>
    <row r="895" spans="23:24">
      <c r="W895" s="36"/>
      <c r="X895" s="7"/>
    </row>
    <row r="896" spans="23:24">
      <c r="W896" s="36"/>
      <c r="X896" s="7"/>
    </row>
    <row r="897" spans="23:24">
      <c r="W897" s="36"/>
      <c r="X897" s="7"/>
    </row>
    <row r="898" spans="23:24">
      <c r="W898" s="36"/>
      <c r="X898" s="7"/>
    </row>
    <row r="899" spans="23:24">
      <c r="W899" s="36"/>
      <c r="X899" s="7"/>
    </row>
    <row r="900" spans="23:24">
      <c r="W900" s="36"/>
      <c r="X900" s="7"/>
    </row>
    <row r="901" spans="23:24">
      <c r="W901" s="36"/>
      <c r="X901" s="7"/>
    </row>
    <row r="902" spans="23:24">
      <c r="W902" s="36"/>
      <c r="X902" s="7"/>
    </row>
    <row r="903" spans="23:24">
      <c r="W903" s="36"/>
      <c r="X903" s="7"/>
    </row>
    <row r="904" spans="23:24">
      <c r="W904" s="36"/>
      <c r="X904" s="7"/>
    </row>
    <row r="905" spans="23:24">
      <c r="W905" s="36"/>
      <c r="X905" s="7"/>
    </row>
    <row r="906" spans="23:24">
      <c r="W906" s="36"/>
      <c r="X906" s="7"/>
    </row>
    <row r="907" spans="23:24">
      <c r="W907" s="36"/>
      <c r="X907" s="7"/>
    </row>
    <row r="908" spans="23:24">
      <c r="W908" s="36"/>
      <c r="X908" s="7"/>
    </row>
    <row r="909" spans="23:24">
      <c r="W909" s="36"/>
      <c r="X909" s="7"/>
    </row>
    <row r="910" spans="23:24">
      <c r="W910" s="36"/>
      <c r="X910" s="7"/>
    </row>
    <row r="911" spans="23:24">
      <c r="W911" s="36"/>
      <c r="X911" s="7"/>
    </row>
    <row r="912" spans="23:24">
      <c r="W912" s="36"/>
      <c r="X912" s="7"/>
    </row>
    <row r="913" spans="23:24">
      <c r="W913" s="36"/>
      <c r="X913" s="7"/>
    </row>
    <row r="914" spans="23:24">
      <c r="W914" s="36"/>
      <c r="X914" s="7"/>
    </row>
    <row r="915" spans="23:24">
      <c r="W915" s="36"/>
      <c r="X915" s="7"/>
    </row>
    <row r="916" spans="23:24">
      <c r="W916" s="36"/>
      <c r="X916" s="7"/>
    </row>
    <row r="917" spans="23:24">
      <c r="W917" s="36"/>
      <c r="X917" s="7"/>
    </row>
    <row r="918" spans="23:24">
      <c r="W918" s="36"/>
      <c r="X918" s="7"/>
    </row>
    <row r="919" spans="23:24">
      <c r="W919" s="36"/>
      <c r="X919" s="7"/>
    </row>
    <row r="920" spans="23:24">
      <c r="W920" s="36"/>
      <c r="X920" s="7"/>
    </row>
    <row r="921" spans="23:24">
      <c r="W921" s="36"/>
      <c r="X921" s="7"/>
    </row>
    <row r="922" spans="23:24">
      <c r="W922" s="36"/>
      <c r="X922" s="7"/>
    </row>
    <row r="923" spans="23:24">
      <c r="W923" s="36"/>
      <c r="X923" s="7"/>
    </row>
    <row r="924" spans="23:24">
      <c r="W924" s="36"/>
      <c r="X924" s="7"/>
    </row>
    <row r="925" spans="23:24">
      <c r="W925" s="36"/>
      <c r="X925" s="7"/>
    </row>
    <row r="926" spans="23:24">
      <c r="W926" s="36"/>
      <c r="X926" s="7"/>
    </row>
    <row r="927" spans="23:24">
      <c r="W927" s="36"/>
      <c r="X927" s="7"/>
    </row>
    <row r="928" spans="23:24">
      <c r="W928" s="36"/>
      <c r="X928" s="7"/>
    </row>
    <row r="929" spans="23:24">
      <c r="W929" s="36"/>
      <c r="X929" s="7"/>
    </row>
    <row r="930" spans="23:24">
      <c r="W930" s="36"/>
      <c r="X930" s="7"/>
    </row>
    <row r="931" spans="23:24">
      <c r="W931" s="36"/>
      <c r="X931" s="7"/>
    </row>
    <row r="932" spans="23:24">
      <c r="W932" s="36"/>
      <c r="X932" s="7"/>
    </row>
    <row r="933" spans="23:24">
      <c r="W933" s="36"/>
      <c r="X933" s="7"/>
    </row>
    <row r="934" spans="23:24">
      <c r="W934" s="36"/>
      <c r="X934" s="7"/>
    </row>
    <row r="935" spans="23:24">
      <c r="W935" s="36"/>
      <c r="X935" s="7"/>
    </row>
    <row r="936" spans="23:24">
      <c r="W936" s="36"/>
      <c r="X936" s="7"/>
    </row>
    <row r="937" spans="23:24">
      <c r="W937" s="36"/>
      <c r="X937" s="7"/>
    </row>
    <row r="938" spans="23:24">
      <c r="W938" s="36"/>
      <c r="X938" s="7"/>
    </row>
    <row r="939" spans="23:24">
      <c r="W939" s="36"/>
      <c r="X939" s="7"/>
    </row>
    <row r="940" spans="23:24">
      <c r="W940" s="36"/>
      <c r="X940" s="7"/>
    </row>
    <row r="941" spans="23:24">
      <c r="W941" s="36"/>
      <c r="X941" s="7"/>
    </row>
    <row r="942" spans="23:24">
      <c r="W942" s="36"/>
      <c r="X942" s="7"/>
    </row>
    <row r="943" spans="23:24">
      <c r="W943" s="36"/>
      <c r="X943" s="7"/>
    </row>
    <row r="944" spans="23:24">
      <c r="W944" s="36"/>
      <c r="X944" s="7"/>
    </row>
    <row r="945" spans="23:24">
      <c r="W945" s="36"/>
      <c r="X945" s="7"/>
    </row>
    <row r="946" spans="23:24">
      <c r="W946" s="36"/>
      <c r="X946" s="7"/>
    </row>
    <row r="947" spans="23:24">
      <c r="W947" s="36"/>
      <c r="X947" s="7"/>
    </row>
    <row r="948" spans="23:24">
      <c r="W948" s="36"/>
      <c r="X948" s="7"/>
    </row>
    <row r="949" spans="23:24">
      <c r="W949" s="36"/>
      <c r="X949" s="7"/>
    </row>
    <row r="950" spans="23:24">
      <c r="W950" s="36"/>
      <c r="X950" s="7"/>
    </row>
    <row r="951" spans="23:24">
      <c r="W951" s="36"/>
      <c r="X951" s="7"/>
    </row>
    <row r="952" spans="23:24">
      <c r="W952" s="36"/>
      <c r="X952" s="7"/>
    </row>
    <row r="953" spans="23:24">
      <c r="W953" s="36"/>
      <c r="X953" s="7"/>
    </row>
    <row r="954" spans="23:24">
      <c r="W954" s="36"/>
      <c r="X954" s="7"/>
    </row>
    <row r="955" spans="23:24">
      <c r="W955" s="36"/>
      <c r="X955" s="7"/>
    </row>
    <row r="956" spans="23:24">
      <c r="W956" s="36"/>
      <c r="X956" s="7"/>
    </row>
    <row r="957" spans="23:24">
      <c r="W957" s="36"/>
      <c r="X957" s="7"/>
    </row>
    <row r="958" spans="23:24">
      <c r="W958" s="36"/>
      <c r="X958" s="7"/>
    </row>
    <row r="959" spans="23:24">
      <c r="W959" s="36"/>
      <c r="X959" s="7"/>
    </row>
    <row r="960" spans="23:24">
      <c r="W960" s="36"/>
      <c r="X960" s="7"/>
    </row>
    <row r="961" spans="23:24">
      <c r="W961" s="36"/>
      <c r="X961" s="7"/>
    </row>
    <row r="962" spans="23:24">
      <c r="W962" s="36"/>
      <c r="X962" s="7"/>
    </row>
    <row r="963" spans="23:24">
      <c r="W963" s="36"/>
      <c r="X963" s="7"/>
    </row>
    <row r="964" spans="23:24">
      <c r="W964" s="36"/>
      <c r="X964" s="7"/>
    </row>
    <row r="965" spans="23:24">
      <c r="W965" s="36"/>
      <c r="X965" s="7"/>
    </row>
    <row r="966" spans="23:24">
      <c r="W966" s="36"/>
      <c r="X966" s="7"/>
    </row>
    <row r="967" spans="23:24">
      <c r="W967" s="36"/>
      <c r="X967" s="7"/>
    </row>
    <row r="968" spans="23:24">
      <c r="W968" s="36"/>
      <c r="X968" s="7"/>
    </row>
    <row r="969" spans="23:24">
      <c r="W969" s="36"/>
      <c r="X969" s="7"/>
    </row>
    <row r="970" spans="23:24">
      <c r="W970" s="36"/>
      <c r="X970" s="7"/>
    </row>
    <row r="971" spans="23:24">
      <c r="W971" s="36"/>
      <c r="X971" s="7"/>
    </row>
    <row r="972" spans="23:24">
      <c r="W972" s="36"/>
      <c r="X972" s="7"/>
    </row>
    <row r="973" spans="23:24">
      <c r="W973" s="36"/>
      <c r="X973" s="7"/>
    </row>
    <row r="974" spans="23:24">
      <c r="W974" s="36"/>
      <c r="X974" s="7"/>
    </row>
    <row r="975" spans="23:24">
      <c r="W975" s="36"/>
      <c r="X975" s="7"/>
    </row>
    <row r="976" spans="23:24">
      <c r="W976" s="36"/>
      <c r="X976" s="7"/>
    </row>
    <row r="977" spans="23:24">
      <c r="W977" s="36"/>
      <c r="X977" s="7"/>
    </row>
    <row r="978" spans="23:24">
      <c r="W978" s="36"/>
      <c r="X978" s="7"/>
    </row>
    <row r="979" spans="23:24">
      <c r="W979" s="36"/>
      <c r="X979" s="7"/>
    </row>
    <row r="980" spans="23:24">
      <c r="W980" s="36"/>
      <c r="X980" s="7"/>
    </row>
    <row r="981" spans="23:24">
      <c r="W981" s="36"/>
      <c r="X981" s="7"/>
    </row>
    <row r="982" spans="23:24">
      <c r="W982" s="36"/>
      <c r="X982" s="7"/>
    </row>
    <row r="983" spans="23:24">
      <c r="W983" s="36"/>
      <c r="X983" s="7"/>
    </row>
    <row r="984" spans="23:24">
      <c r="W984" s="36"/>
      <c r="X984" s="7"/>
    </row>
    <row r="985" spans="23:24">
      <c r="W985" s="36"/>
      <c r="X985" s="7"/>
    </row>
    <row r="986" spans="23:24">
      <c r="W986" s="36"/>
      <c r="X986" s="7"/>
    </row>
    <row r="987" spans="23:24">
      <c r="W987" s="36"/>
      <c r="X987" s="7"/>
    </row>
    <row r="988" spans="23:24">
      <c r="W988" s="36"/>
      <c r="X988" s="7"/>
    </row>
    <row r="989" spans="23:24">
      <c r="W989" s="36"/>
      <c r="X989" s="7"/>
    </row>
    <row r="990" spans="23:24">
      <c r="W990" s="36"/>
      <c r="X990" s="7"/>
    </row>
    <row r="991" spans="23:24">
      <c r="W991" s="36"/>
      <c r="X991" s="7"/>
    </row>
    <row r="992" spans="23:24">
      <c r="W992" s="36"/>
      <c r="X992" s="7"/>
    </row>
    <row r="993" spans="23:24">
      <c r="W993" s="36"/>
      <c r="X993" s="7"/>
    </row>
    <row r="994" spans="23:24">
      <c r="W994" s="36"/>
      <c r="X994" s="7"/>
    </row>
    <row r="995" spans="23:24">
      <c r="W995" s="36"/>
      <c r="X995" s="7"/>
    </row>
    <row r="996" spans="23:24">
      <c r="W996" s="36"/>
      <c r="X996" s="7"/>
    </row>
    <row r="997" spans="23:24">
      <c r="W997" s="36"/>
      <c r="X997" s="7"/>
    </row>
    <row r="998" spans="23:24">
      <c r="W998" s="36"/>
      <c r="X998" s="7"/>
    </row>
    <row r="999" spans="23:24">
      <c r="W999" s="36"/>
      <c r="X999" s="7"/>
    </row>
    <row r="1000" spans="23:24">
      <c r="W1000" s="36"/>
      <c r="X1000" s="7"/>
    </row>
    <row r="1001" spans="23:24">
      <c r="W1001" s="36"/>
      <c r="X1001" s="7"/>
    </row>
    <row r="1002" spans="23:24">
      <c r="W1002" s="36"/>
      <c r="X1002" s="7"/>
    </row>
    <row r="1003" spans="23:24">
      <c r="W1003" s="36"/>
      <c r="X1003" s="7"/>
    </row>
    <row r="1004" spans="23:24">
      <c r="W1004" s="36"/>
      <c r="X1004" s="7"/>
    </row>
    <row r="1005" spans="23:24">
      <c r="W1005" s="36"/>
      <c r="X1005" s="7"/>
    </row>
    <row r="1006" spans="23:24">
      <c r="W1006" s="36"/>
      <c r="X1006" s="7"/>
    </row>
    <row r="1007" spans="23:24">
      <c r="W1007" s="36"/>
      <c r="X1007" s="7"/>
    </row>
    <row r="1008" spans="23:24">
      <c r="W1008" s="36"/>
      <c r="X1008" s="7"/>
    </row>
    <row r="1009" spans="23:24">
      <c r="W1009" s="36"/>
      <c r="X1009" s="7"/>
    </row>
    <row r="1010" spans="23:24">
      <c r="W1010" s="36"/>
      <c r="X1010" s="7"/>
    </row>
    <row r="1011" spans="23:24">
      <c r="W1011" s="36"/>
      <c r="X1011" s="7"/>
    </row>
    <row r="1012" spans="23:24">
      <c r="W1012" s="36"/>
      <c r="X1012" s="7"/>
    </row>
    <row r="1013" spans="23:24">
      <c r="W1013" s="36"/>
      <c r="X1013" s="7"/>
    </row>
    <row r="1014" spans="23:24">
      <c r="W1014" s="36"/>
      <c r="X1014" s="7"/>
    </row>
    <row r="1015" spans="23:24">
      <c r="W1015" s="36"/>
      <c r="X1015" s="7"/>
    </row>
    <row r="1016" spans="23:24">
      <c r="W1016" s="36"/>
      <c r="X1016" s="7"/>
    </row>
    <row r="1017" spans="23:24">
      <c r="W1017" s="36"/>
      <c r="X1017" s="7"/>
    </row>
    <row r="1018" spans="23:24">
      <c r="W1018" s="36"/>
      <c r="X1018" s="7"/>
    </row>
    <row r="1019" spans="23:24">
      <c r="W1019" s="36"/>
      <c r="X1019" s="7"/>
    </row>
    <row r="1020" spans="23:24">
      <c r="W1020" s="36"/>
      <c r="X1020" s="7"/>
    </row>
    <row r="1021" spans="23:24">
      <c r="W1021" s="36"/>
      <c r="X1021" s="7"/>
    </row>
    <row r="1022" spans="23:24">
      <c r="W1022" s="36"/>
      <c r="X1022" s="7"/>
    </row>
    <row r="1023" spans="23:24">
      <c r="W1023" s="36"/>
      <c r="X1023" s="7"/>
    </row>
    <row r="1024" spans="23:24">
      <c r="W1024" s="36"/>
      <c r="X1024" s="7"/>
    </row>
    <row r="1025" spans="23:24">
      <c r="W1025" s="36"/>
      <c r="X1025" s="7"/>
    </row>
    <row r="1026" spans="23:24">
      <c r="W1026" s="36"/>
      <c r="X1026" s="7"/>
    </row>
    <row r="1027" spans="23:24">
      <c r="W1027" s="36"/>
      <c r="X1027" s="7"/>
    </row>
    <row r="1028" spans="23:24">
      <c r="W1028" s="36"/>
      <c r="X1028" s="7"/>
    </row>
    <row r="1029" spans="23:24">
      <c r="W1029" s="36"/>
      <c r="X1029" s="7"/>
    </row>
    <row r="1030" spans="23:24">
      <c r="W1030" s="36"/>
      <c r="X1030" s="7"/>
    </row>
    <row r="1031" spans="23:24">
      <c r="W1031" s="36"/>
      <c r="X1031" s="7"/>
    </row>
    <row r="1032" spans="23:24">
      <c r="W1032" s="36"/>
      <c r="X1032" s="7"/>
    </row>
    <row r="1033" spans="23:24">
      <c r="W1033" s="36"/>
      <c r="X1033" s="7"/>
    </row>
    <row r="1034" spans="23:24">
      <c r="W1034" s="36"/>
      <c r="X1034" s="7"/>
    </row>
    <row r="1035" spans="23:24">
      <c r="W1035" s="36"/>
      <c r="X1035" s="7"/>
    </row>
    <row r="1036" spans="23:24">
      <c r="W1036" s="36"/>
      <c r="X1036" s="7"/>
    </row>
    <row r="1037" spans="23:24">
      <c r="W1037" s="36"/>
      <c r="X1037" s="7"/>
    </row>
    <row r="1038" spans="23:24">
      <c r="W1038" s="36"/>
      <c r="X1038" s="7"/>
    </row>
    <row r="1039" spans="23:24">
      <c r="W1039" s="36"/>
      <c r="X1039" s="7"/>
    </row>
    <row r="1040" spans="23:24">
      <c r="W1040" s="36"/>
      <c r="X1040" s="7"/>
    </row>
    <row r="1041" spans="23:24">
      <c r="W1041" s="36"/>
      <c r="X1041" s="7"/>
    </row>
    <row r="1042" spans="23:24">
      <c r="W1042" s="36"/>
      <c r="X1042" s="7"/>
    </row>
    <row r="1043" spans="23:24">
      <c r="W1043" s="36"/>
      <c r="X1043" s="7"/>
    </row>
    <row r="1044" spans="23:24">
      <c r="W1044" s="36"/>
      <c r="X1044" s="7"/>
    </row>
    <row r="1045" spans="23:24">
      <c r="W1045" s="36"/>
      <c r="X1045" s="7"/>
    </row>
    <row r="1046" spans="23:24">
      <c r="W1046" s="36"/>
      <c r="X1046" s="7"/>
    </row>
    <row r="1047" spans="23:24">
      <c r="W1047" s="36"/>
      <c r="X1047" s="7"/>
    </row>
    <row r="1048" spans="23:24">
      <c r="W1048" s="36"/>
      <c r="X1048" s="7"/>
    </row>
    <row r="1049" spans="23:24">
      <c r="W1049" s="36"/>
      <c r="X1049" s="7"/>
    </row>
    <row r="1050" spans="23:24">
      <c r="W1050" s="36"/>
      <c r="X1050" s="7"/>
    </row>
    <row r="1051" spans="23:24">
      <c r="W1051" s="36"/>
      <c r="X1051" s="7"/>
    </row>
    <row r="1052" spans="23:24">
      <c r="W1052" s="36"/>
      <c r="X1052" s="7"/>
    </row>
    <row r="1053" spans="23:24">
      <c r="W1053" s="36"/>
      <c r="X1053" s="7"/>
    </row>
    <row r="1054" spans="23:24">
      <c r="W1054" s="36"/>
      <c r="X1054" s="7"/>
    </row>
    <row r="1055" spans="23:24">
      <c r="W1055" s="36"/>
      <c r="X1055" s="7"/>
    </row>
    <row r="1056" spans="23:24">
      <c r="W1056" s="36"/>
      <c r="X1056" s="7"/>
    </row>
    <row r="1057" spans="23:24">
      <c r="W1057" s="36"/>
      <c r="X1057" s="7"/>
    </row>
    <row r="1058" spans="23:24">
      <c r="W1058" s="36"/>
      <c r="X1058" s="7"/>
    </row>
    <row r="1059" spans="23:24">
      <c r="W1059" s="36"/>
      <c r="X1059" s="7"/>
    </row>
    <row r="1060" spans="23:24">
      <c r="W1060" s="36"/>
      <c r="X1060" s="7"/>
    </row>
    <row r="1061" spans="23:24">
      <c r="W1061" s="36"/>
      <c r="X1061" s="7"/>
    </row>
    <row r="1062" spans="23:24">
      <c r="W1062" s="36"/>
      <c r="X1062" s="7"/>
    </row>
    <row r="1063" spans="23:24">
      <c r="W1063" s="36"/>
      <c r="X1063" s="7"/>
    </row>
    <row r="1064" spans="23:24">
      <c r="W1064" s="36"/>
      <c r="X1064" s="7"/>
    </row>
    <row r="1065" spans="23:24">
      <c r="W1065" s="36"/>
      <c r="X1065" s="7"/>
    </row>
    <row r="1066" spans="23:24">
      <c r="W1066" s="36"/>
      <c r="X1066" s="7"/>
    </row>
    <row r="1067" spans="23:24">
      <c r="W1067" s="36"/>
      <c r="X1067" s="7"/>
    </row>
    <row r="1068" spans="23:24">
      <c r="W1068" s="36"/>
      <c r="X1068" s="7"/>
    </row>
    <row r="1069" spans="23:24">
      <c r="W1069" s="36"/>
      <c r="X1069" s="7"/>
    </row>
    <row r="1070" spans="23:24">
      <c r="W1070" s="36"/>
      <c r="X1070" s="7"/>
    </row>
    <row r="1071" spans="23:24">
      <c r="W1071" s="36"/>
      <c r="X1071" s="7"/>
    </row>
    <row r="1072" spans="23:24">
      <c r="W1072" s="36"/>
      <c r="X1072" s="7"/>
    </row>
    <row r="1073" spans="23:24">
      <c r="W1073" s="36"/>
      <c r="X1073" s="7"/>
    </row>
    <row r="1074" spans="23:24">
      <c r="W1074" s="36"/>
      <c r="X1074" s="7"/>
    </row>
    <row r="1075" spans="23:24">
      <c r="W1075" s="36"/>
      <c r="X1075" s="7"/>
    </row>
    <row r="1076" spans="23:24">
      <c r="W1076" s="36"/>
      <c r="X1076" s="7"/>
    </row>
    <row r="1077" spans="23:24">
      <c r="W1077" s="36"/>
      <c r="X1077" s="7"/>
    </row>
    <row r="1078" spans="23:24">
      <c r="W1078" s="36"/>
      <c r="X1078" s="7"/>
    </row>
    <row r="1079" spans="23:24">
      <c r="W1079" s="36"/>
      <c r="X1079" s="7"/>
    </row>
    <row r="1080" spans="23:24">
      <c r="W1080" s="36"/>
      <c r="X1080" s="7"/>
    </row>
    <row r="1081" spans="23:24">
      <c r="W1081" s="36"/>
      <c r="X1081" s="7"/>
    </row>
    <row r="1082" spans="23:24">
      <c r="W1082" s="36"/>
      <c r="X1082" s="7"/>
    </row>
    <row r="1083" spans="23:24">
      <c r="W1083" s="36"/>
      <c r="X1083" s="7"/>
    </row>
    <row r="1084" spans="23:24">
      <c r="W1084" s="36"/>
      <c r="X1084" s="7"/>
    </row>
    <row r="1085" spans="23:24">
      <c r="W1085" s="36"/>
      <c r="X1085" s="7"/>
    </row>
    <row r="1086" spans="23:24">
      <c r="W1086" s="36"/>
      <c r="X1086" s="7"/>
    </row>
    <row r="1087" spans="23:24">
      <c r="W1087" s="36"/>
      <c r="X1087" s="7"/>
    </row>
    <row r="1088" spans="23:24">
      <c r="W1088" s="36"/>
      <c r="X1088" s="7"/>
    </row>
    <row r="1089" spans="23:24">
      <c r="W1089" s="36"/>
      <c r="X1089" s="7"/>
    </row>
    <row r="1090" spans="23:24">
      <c r="W1090" s="36"/>
      <c r="X1090" s="7"/>
    </row>
    <row r="1091" spans="23:24">
      <c r="W1091" s="36"/>
      <c r="X1091" s="7"/>
    </row>
    <row r="1092" spans="23:24">
      <c r="W1092" s="36"/>
      <c r="X1092" s="7"/>
    </row>
    <row r="1093" spans="23:24">
      <c r="W1093" s="36"/>
      <c r="X1093" s="7"/>
    </row>
    <row r="1094" spans="23:24">
      <c r="W1094" s="36"/>
      <c r="X1094" s="7"/>
    </row>
    <row r="1095" spans="23:24">
      <c r="W1095" s="36"/>
      <c r="X1095" s="7"/>
    </row>
    <row r="1096" spans="23:24">
      <c r="W1096" s="36"/>
      <c r="X1096" s="7"/>
    </row>
    <row r="1097" spans="23:24">
      <c r="W1097" s="36"/>
      <c r="X1097" s="7"/>
    </row>
    <row r="1098" spans="23:24">
      <c r="W1098" s="36"/>
      <c r="X1098" s="7"/>
    </row>
    <row r="1099" spans="23:24">
      <c r="W1099" s="36"/>
      <c r="X1099" s="7"/>
    </row>
    <row r="1100" spans="23:24">
      <c r="W1100" s="36"/>
      <c r="X1100" s="7"/>
    </row>
    <row r="1101" spans="23:24">
      <c r="W1101" s="36"/>
      <c r="X1101" s="7"/>
    </row>
    <row r="1102" spans="23:24">
      <c r="W1102" s="36"/>
      <c r="X1102" s="7"/>
    </row>
    <row r="1103" spans="23:24">
      <c r="W1103" s="36"/>
      <c r="X1103" s="7"/>
    </row>
    <row r="1104" spans="23:24">
      <c r="W1104" s="36"/>
      <c r="X1104" s="7"/>
    </row>
    <row r="1105" spans="23:24">
      <c r="W1105" s="36"/>
      <c r="X1105" s="7"/>
    </row>
    <row r="1106" spans="23:24">
      <c r="W1106" s="36"/>
      <c r="X1106" s="7"/>
    </row>
    <row r="1107" spans="23:24">
      <c r="W1107" s="36"/>
      <c r="X1107" s="7"/>
    </row>
    <row r="1108" spans="23:24">
      <c r="W1108" s="36"/>
      <c r="X1108" s="7"/>
    </row>
    <row r="1109" spans="23:24">
      <c r="W1109" s="36"/>
      <c r="X1109" s="7"/>
    </row>
    <row r="1110" spans="23:24">
      <c r="W1110" s="36"/>
      <c r="X1110" s="7"/>
    </row>
    <row r="1111" spans="23:24">
      <c r="W1111" s="36"/>
      <c r="X1111" s="7"/>
    </row>
    <row r="1112" spans="23:24">
      <c r="W1112" s="36"/>
      <c r="X1112" s="7"/>
    </row>
    <row r="1113" spans="23:24">
      <c r="W1113" s="36"/>
      <c r="X1113" s="7"/>
    </row>
    <row r="1114" spans="23:24">
      <c r="W1114" s="36"/>
      <c r="X1114" s="7"/>
    </row>
    <row r="1115" spans="23:24">
      <c r="W1115" s="36"/>
      <c r="X1115" s="7"/>
    </row>
    <row r="1116" spans="23:24">
      <c r="W1116" s="36"/>
      <c r="X1116" s="7"/>
    </row>
    <row r="1117" spans="23:24">
      <c r="W1117" s="36"/>
      <c r="X1117" s="7"/>
    </row>
    <row r="1118" spans="23:24">
      <c r="W1118" s="36"/>
      <c r="X1118" s="7"/>
    </row>
    <row r="1119" spans="23:24">
      <c r="W1119" s="36"/>
      <c r="X1119" s="7"/>
    </row>
    <row r="1120" spans="23:24">
      <c r="W1120" s="36"/>
      <c r="X1120" s="7"/>
    </row>
    <row r="1121" spans="23:24">
      <c r="W1121" s="36"/>
      <c r="X1121" s="7"/>
    </row>
    <row r="1122" spans="23:24">
      <c r="W1122" s="36"/>
      <c r="X1122" s="7"/>
    </row>
    <row r="1123" spans="23:24">
      <c r="W1123" s="36"/>
      <c r="X1123" s="7"/>
    </row>
    <row r="1124" spans="23:24">
      <c r="W1124" s="36"/>
      <c r="X1124" s="7"/>
    </row>
    <row r="1125" spans="23:24">
      <c r="W1125" s="36"/>
      <c r="X1125" s="7"/>
    </row>
    <row r="1126" spans="23:24">
      <c r="W1126" s="36"/>
      <c r="X1126" s="7"/>
    </row>
    <row r="1127" spans="23:24">
      <c r="W1127" s="36"/>
      <c r="X1127" s="7"/>
    </row>
    <row r="1128" spans="23:24">
      <c r="W1128" s="36"/>
      <c r="X1128" s="7"/>
    </row>
    <row r="1129" spans="23:24">
      <c r="W1129" s="36"/>
      <c r="X1129" s="7"/>
    </row>
    <row r="1130" spans="23:24">
      <c r="W1130" s="36"/>
      <c r="X1130" s="7"/>
    </row>
    <row r="1131" spans="23:24">
      <c r="W1131" s="36"/>
      <c r="X1131" s="7"/>
    </row>
    <row r="1132" spans="23:24">
      <c r="W1132" s="36"/>
      <c r="X1132" s="7"/>
    </row>
    <row r="1133" spans="23:24">
      <c r="W1133" s="36"/>
      <c r="X1133" s="7"/>
    </row>
    <row r="1134" spans="23:24">
      <c r="W1134" s="36"/>
      <c r="X1134" s="7"/>
    </row>
    <row r="1135" spans="23:24">
      <c r="W1135" s="36"/>
      <c r="X1135" s="7"/>
    </row>
    <row r="1136" spans="23:24">
      <c r="W1136" s="36"/>
      <c r="X1136" s="7"/>
    </row>
    <row r="1137" spans="23:24">
      <c r="W1137" s="36"/>
      <c r="X1137" s="7"/>
    </row>
    <row r="1138" spans="23:24">
      <c r="W1138" s="36"/>
      <c r="X1138" s="7"/>
    </row>
    <row r="1139" spans="23:24">
      <c r="W1139" s="36"/>
      <c r="X1139" s="7"/>
    </row>
    <row r="1140" spans="23:24">
      <c r="W1140" s="36"/>
      <c r="X1140" s="7"/>
    </row>
    <row r="1141" spans="23:24">
      <c r="W1141" s="36"/>
      <c r="X1141" s="7"/>
    </row>
    <row r="1142" spans="23:24">
      <c r="W1142" s="36"/>
      <c r="X1142" s="7"/>
    </row>
    <row r="1143" spans="23:24">
      <c r="W1143" s="36"/>
      <c r="X1143" s="7"/>
    </row>
    <row r="1144" spans="23:24">
      <c r="W1144" s="36"/>
      <c r="X1144" s="7"/>
    </row>
    <row r="1145" spans="23:24">
      <c r="W1145" s="36"/>
      <c r="X1145" s="7"/>
    </row>
    <row r="1146" spans="23:24">
      <c r="W1146" s="36"/>
      <c r="X1146" s="7"/>
    </row>
    <row r="1147" spans="23:24">
      <c r="W1147" s="36"/>
      <c r="X1147" s="7"/>
    </row>
    <row r="1148" spans="23:24">
      <c r="W1148" s="36"/>
      <c r="X1148" s="7"/>
    </row>
    <row r="1149" spans="23:24">
      <c r="W1149" s="36"/>
      <c r="X1149" s="7"/>
    </row>
    <row r="1150" spans="23:24">
      <c r="W1150" s="36"/>
      <c r="X1150" s="7"/>
    </row>
    <row r="1151" spans="23:24">
      <c r="W1151" s="36"/>
      <c r="X1151" s="7"/>
    </row>
    <row r="1152" spans="23:24">
      <c r="W1152" s="36"/>
      <c r="X1152" s="7"/>
    </row>
    <row r="1153" spans="23:24">
      <c r="W1153" s="36"/>
      <c r="X1153" s="7"/>
    </row>
    <row r="1154" spans="23:24">
      <c r="W1154" s="36"/>
      <c r="X1154" s="7"/>
    </row>
    <row r="1155" spans="23:24">
      <c r="W1155" s="36"/>
      <c r="X1155" s="7"/>
    </row>
    <row r="1156" spans="23:24">
      <c r="W1156" s="36"/>
      <c r="X1156" s="7"/>
    </row>
    <row r="1157" spans="23:24">
      <c r="W1157" s="36"/>
      <c r="X1157" s="7"/>
    </row>
    <row r="1158" spans="23:24">
      <c r="W1158" s="36"/>
      <c r="X1158" s="7"/>
    </row>
    <row r="1159" spans="23:24">
      <c r="W1159" s="36"/>
      <c r="X1159" s="7"/>
    </row>
    <row r="1160" spans="23:24">
      <c r="W1160" s="36"/>
      <c r="X1160" s="7"/>
    </row>
    <row r="1161" spans="23:24">
      <c r="W1161" s="36"/>
      <c r="X1161" s="7"/>
    </row>
    <row r="1162" spans="23:24">
      <c r="W1162" s="36"/>
      <c r="X1162" s="7"/>
    </row>
    <row r="1163" spans="23:24">
      <c r="W1163" s="36"/>
      <c r="X1163" s="7"/>
    </row>
    <row r="1164" spans="23:24">
      <c r="W1164" s="36"/>
      <c r="X1164" s="7"/>
    </row>
    <row r="1165" spans="23:24">
      <c r="W1165" s="36"/>
      <c r="X1165" s="7"/>
    </row>
    <row r="1166" spans="23:24">
      <c r="W1166" s="36"/>
      <c r="X1166" s="7"/>
    </row>
    <row r="1167" spans="23:24">
      <c r="W1167" s="36"/>
      <c r="X1167" s="7"/>
    </row>
    <row r="1168" spans="23:24">
      <c r="W1168" s="36"/>
      <c r="X1168" s="7"/>
    </row>
    <row r="1169" spans="23:24">
      <c r="W1169" s="36"/>
      <c r="X1169" s="7"/>
    </row>
    <row r="1170" spans="23:24">
      <c r="W1170" s="36"/>
      <c r="X1170" s="7"/>
    </row>
    <row r="1171" spans="23:24">
      <c r="W1171" s="36"/>
      <c r="X1171" s="7"/>
    </row>
    <row r="1172" spans="23:24">
      <c r="W1172" s="36"/>
      <c r="X1172" s="7"/>
    </row>
    <row r="1173" spans="23:24">
      <c r="W1173" s="36"/>
      <c r="X1173" s="7"/>
    </row>
    <row r="1174" spans="23:24">
      <c r="W1174" s="36"/>
      <c r="X1174" s="7"/>
    </row>
    <row r="1175" spans="23:24">
      <c r="W1175" s="36"/>
      <c r="X1175" s="7"/>
    </row>
    <row r="1176" spans="23:24">
      <c r="W1176" s="36"/>
      <c r="X1176" s="7"/>
    </row>
    <row r="1177" spans="23:24">
      <c r="W1177" s="36"/>
      <c r="X1177" s="7"/>
    </row>
    <row r="1178" spans="23:24">
      <c r="W1178" s="36"/>
      <c r="X1178" s="7"/>
    </row>
    <row r="1179" spans="23:24">
      <c r="W1179" s="36"/>
      <c r="X1179" s="7"/>
    </row>
    <row r="1180" spans="23:24">
      <c r="W1180" s="36"/>
      <c r="X1180" s="7"/>
    </row>
    <row r="1181" spans="23:24">
      <c r="W1181" s="36"/>
      <c r="X1181" s="7"/>
    </row>
    <row r="1182" spans="23:24">
      <c r="W1182" s="36"/>
      <c r="X1182" s="7"/>
    </row>
    <row r="1183" spans="23:24">
      <c r="W1183" s="36"/>
      <c r="X1183" s="7"/>
    </row>
    <row r="1184" spans="23:24">
      <c r="W1184" s="36"/>
      <c r="X1184" s="7"/>
    </row>
    <row r="1185" spans="23:24">
      <c r="W1185" s="36"/>
      <c r="X1185" s="7"/>
    </row>
    <row r="1186" spans="23:24">
      <c r="W1186" s="36"/>
      <c r="X1186" s="7"/>
    </row>
    <row r="1187" spans="23:24">
      <c r="W1187" s="36"/>
      <c r="X1187" s="7"/>
    </row>
    <row r="1188" spans="23:24">
      <c r="W1188" s="36"/>
      <c r="X1188" s="7"/>
    </row>
    <row r="1189" spans="23:24">
      <c r="W1189" s="36"/>
      <c r="X1189" s="7"/>
    </row>
    <row r="1190" spans="23:24">
      <c r="W1190" s="36"/>
      <c r="X1190" s="7"/>
    </row>
    <row r="1191" spans="23:24">
      <c r="W1191" s="36"/>
      <c r="X1191" s="7"/>
    </row>
    <row r="1192" spans="23:24">
      <c r="W1192" s="36"/>
      <c r="X1192" s="7"/>
    </row>
    <row r="1193" spans="23:24">
      <c r="W1193" s="36"/>
      <c r="X1193" s="7"/>
    </row>
    <row r="1194" spans="23:24">
      <c r="W1194" s="36"/>
      <c r="X1194" s="7"/>
    </row>
    <row r="1195" spans="23:24">
      <c r="W1195" s="36"/>
      <c r="X1195" s="7"/>
    </row>
    <row r="1196" spans="23:24">
      <c r="W1196" s="36"/>
      <c r="X1196" s="7"/>
    </row>
    <row r="1197" spans="23:24">
      <c r="W1197" s="36"/>
      <c r="X1197" s="7"/>
    </row>
    <row r="1198" spans="23:24">
      <c r="W1198" s="36"/>
      <c r="X1198" s="7"/>
    </row>
    <row r="1199" spans="23:24">
      <c r="W1199" s="36"/>
      <c r="X1199" s="7"/>
    </row>
    <row r="1200" spans="23:24">
      <c r="W1200" s="36"/>
      <c r="X1200" s="7"/>
    </row>
    <row r="1201" spans="23:24">
      <c r="W1201" s="36"/>
      <c r="X1201" s="7"/>
    </row>
    <row r="1202" spans="23:24">
      <c r="W1202" s="36"/>
      <c r="X1202" s="7"/>
    </row>
    <row r="1203" spans="23:24">
      <c r="W1203" s="36"/>
      <c r="X1203" s="7"/>
    </row>
    <row r="1204" spans="23:24">
      <c r="W1204" s="36"/>
      <c r="X1204" s="7"/>
    </row>
    <row r="1205" spans="23:24">
      <c r="W1205" s="36"/>
      <c r="X1205" s="7"/>
    </row>
    <row r="1206" spans="23:24">
      <c r="W1206" s="36"/>
      <c r="X1206" s="7"/>
    </row>
    <row r="1207" spans="23:24">
      <c r="W1207" s="36"/>
      <c r="X1207" s="7"/>
    </row>
    <row r="1208" spans="23:24">
      <c r="W1208" s="36"/>
      <c r="X1208" s="7"/>
    </row>
    <row r="1209" spans="23:24">
      <c r="W1209" s="36"/>
      <c r="X1209" s="7"/>
    </row>
    <row r="1210" spans="23:24">
      <c r="W1210" s="36"/>
      <c r="X1210" s="7"/>
    </row>
    <row r="1211" spans="23:24">
      <c r="W1211" s="36"/>
      <c r="X1211" s="7"/>
    </row>
    <row r="1212" spans="23:24">
      <c r="W1212" s="36"/>
      <c r="X1212" s="7"/>
    </row>
    <row r="1213" spans="23:24">
      <c r="W1213" s="36"/>
      <c r="X1213" s="7"/>
    </row>
    <row r="1214" spans="23:24">
      <c r="W1214" s="36"/>
      <c r="X1214" s="7"/>
    </row>
    <row r="1215" spans="23:24">
      <c r="W1215" s="36"/>
      <c r="X1215" s="7"/>
    </row>
    <row r="1216" spans="23:24">
      <c r="W1216" s="36"/>
      <c r="X1216" s="7"/>
    </row>
    <row r="1217" spans="23:24">
      <c r="W1217" s="36"/>
      <c r="X1217" s="7"/>
    </row>
    <row r="1218" spans="23:24">
      <c r="W1218" s="36"/>
      <c r="X1218" s="7"/>
    </row>
    <row r="1219" spans="23:24">
      <c r="W1219" s="36"/>
      <c r="X1219" s="7"/>
    </row>
    <row r="1220" spans="23:24">
      <c r="W1220" s="36"/>
      <c r="X1220" s="7"/>
    </row>
    <row r="1221" spans="23:24">
      <c r="W1221" s="36"/>
      <c r="X1221" s="7"/>
    </row>
    <row r="1222" spans="23:24">
      <c r="W1222" s="36"/>
      <c r="X1222" s="7"/>
    </row>
    <row r="1223" spans="23:24">
      <c r="W1223" s="36"/>
      <c r="X1223" s="7"/>
    </row>
    <row r="1224" spans="23:24">
      <c r="W1224" s="36"/>
      <c r="X1224" s="7"/>
    </row>
    <row r="1225" spans="23:24">
      <c r="W1225" s="36"/>
      <c r="X1225" s="7"/>
    </row>
    <row r="1226" spans="23:24">
      <c r="W1226" s="36"/>
      <c r="X1226" s="7"/>
    </row>
    <row r="1227" spans="23:24">
      <c r="W1227" s="36"/>
      <c r="X1227" s="7"/>
    </row>
    <row r="1228" spans="23:24">
      <c r="W1228" s="36"/>
      <c r="X1228" s="7"/>
    </row>
    <row r="1229" spans="23:24">
      <c r="W1229" s="36"/>
      <c r="X1229" s="7"/>
    </row>
    <row r="1230" spans="23:24">
      <c r="W1230" s="36"/>
      <c r="X1230" s="7"/>
    </row>
    <row r="1231" spans="23:24">
      <c r="W1231" s="36"/>
      <c r="X1231" s="7"/>
    </row>
    <row r="1232" spans="23:24">
      <c r="W1232" s="36"/>
      <c r="X1232" s="7"/>
    </row>
    <row r="1233" spans="23:24">
      <c r="W1233" s="36"/>
      <c r="X1233" s="7"/>
    </row>
    <row r="1234" spans="23:24">
      <c r="W1234" s="36"/>
      <c r="X1234" s="7"/>
    </row>
    <row r="1235" spans="23:24">
      <c r="W1235" s="36"/>
      <c r="X1235" s="7"/>
    </row>
    <row r="1236" spans="23:24">
      <c r="W1236" s="36"/>
      <c r="X1236" s="7"/>
    </row>
    <row r="1237" spans="23:24">
      <c r="W1237" s="36"/>
      <c r="X1237" s="7"/>
    </row>
    <row r="1238" spans="23:24">
      <c r="W1238" s="36"/>
      <c r="X1238" s="7"/>
    </row>
    <row r="1239" spans="23:24">
      <c r="W1239" s="36"/>
      <c r="X1239" s="7"/>
    </row>
    <row r="1240" spans="23:24">
      <c r="W1240" s="36"/>
      <c r="X1240" s="7"/>
    </row>
    <row r="1241" spans="23:24">
      <c r="W1241" s="36"/>
      <c r="X1241" s="7"/>
    </row>
    <row r="1242" spans="23:24">
      <c r="W1242" s="36"/>
      <c r="X1242" s="7"/>
    </row>
    <row r="1243" spans="23:24">
      <c r="W1243" s="36"/>
      <c r="X1243" s="7"/>
    </row>
    <row r="1244" spans="23:24">
      <c r="W1244" s="36"/>
      <c r="X1244" s="7"/>
    </row>
    <row r="1245" spans="23:24">
      <c r="W1245" s="36"/>
      <c r="X1245" s="7"/>
    </row>
    <row r="1246" spans="23:24">
      <c r="W1246" s="36"/>
      <c r="X1246" s="7"/>
    </row>
    <row r="1247" spans="23:24">
      <c r="W1247" s="36"/>
      <c r="X1247" s="7"/>
    </row>
    <row r="1248" spans="23:24">
      <c r="W1248" s="36"/>
      <c r="X1248" s="7"/>
    </row>
    <row r="1249" spans="23:24">
      <c r="W1249" s="36"/>
      <c r="X1249" s="7"/>
    </row>
    <row r="1250" spans="23:24">
      <c r="W1250" s="36"/>
      <c r="X1250" s="7"/>
    </row>
    <row r="1251" spans="23:24">
      <c r="W1251" s="36"/>
      <c r="X1251" s="7"/>
    </row>
    <row r="1252" spans="23:24">
      <c r="W1252" s="36"/>
      <c r="X1252" s="7"/>
    </row>
    <row r="1253" spans="23:24">
      <c r="W1253" s="36"/>
      <c r="X1253" s="7"/>
    </row>
    <row r="1254" spans="23:24">
      <c r="W1254" s="36"/>
      <c r="X1254" s="7"/>
    </row>
    <row r="1255" spans="23:24">
      <c r="W1255" s="36"/>
      <c r="X1255" s="7"/>
    </row>
    <row r="1256" spans="23:24">
      <c r="W1256" s="36"/>
      <c r="X1256" s="7"/>
    </row>
    <row r="1257" spans="23:24">
      <c r="W1257" s="36"/>
      <c r="X1257" s="7"/>
    </row>
    <row r="1258" spans="23:24">
      <c r="W1258" s="36"/>
      <c r="X1258" s="7"/>
    </row>
    <row r="1259" spans="23:24">
      <c r="W1259" s="36"/>
      <c r="X1259" s="7"/>
    </row>
    <row r="1260" spans="23:24">
      <c r="W1260" s="36"/>
      <c r="X1260" s="7"/>
    </row>
    <row r="1261" spans="23:24">
      <c r="W1261" s="36"/>
      <c r="X1261" s="7"/>
    </row>
    <row r="1262" spans="23:24">
      <c r="W1262" s="36"/>
      <c r="X1262" s="7"/>
    </row>
    <row r="1263" spans="23:24">
      <c r="W1263" s="36"/>
      <c r="X1263" s="7"/>
    </row>
    <row r="1264" spans="23:24">
      <c r="W1264" s="36"/>
      <c r="X1264" s="7"/>
    </row>
    <row r="1265" spans="23:24">
      <c r="W1265" s="36"/>
      <c r="X1265" s="7"/>
    </row>
    <row r="1266" spans="23:24">
      <c r="W1266" s="36"/>
      <c r="X1266" s="7"/>
    </row>
    <row r="1267" spans="23:24">
      <c r="W1267" s="36"/>
      <c r="X1267" s="7"/>
    </row>
    <row r="1268" spans="23:24">
      <c r="W1268" s="36"/>
      <c r="X1268" s="7"/>
    </row>
    <row r="1269" spans="23:24">
      <c r="W1269" s="36"/>
      <c r="X1269" s="7"/>
    </row>
    <row r="1270" spans="23:24">
      <c r="W1270" s="36"/>
      <c r="X1270" s="7"/>
    </row>
    <row r="1271" spans="23:24">
      <c r="W1271" s="36"/>
      <c r="X1271" s="7"/>
    </row>
    <row r="1272" spans="23:24">
      <c r="W1272" s="36"/>
      <c r="X1272" s="7"/>
    </row>
    <row r="1273" spans="23:24">
      <c r="W1273" s="36"/>
      <c r="X1273" s="7"/>
    </row>
    <row r="1274" spans="23:24">
      <c r="W1274" s="36"/>
      <c r="X1274" s="7"/>
    </row>
    <row r="1275" spans="23:24">
      <c r="W1275" s="36"/>
      <c r="X1275" s="7"/>
    </row>
    <row r="1276" spans="23:24">
      <c r="W1276" s="36"/>
      <c r="X1276" s="7"/>
    </row>
    <row r="1277" spans="23:24">
      <c r="W1277" s="36"/>
      <c r="X1277" s="7"/>
    </row>
    <row r="1278" spans="23:24">
      <c r="W1278" s="36"/>
      <c r="X1278" s="7"/>
    </row>
    <row r="1279" spans="23:24">
      <c r="W1279" s="36"/>
      <c r="X1279" s="7"/>
    </row>
    <row r="1280" spans="23:24">
      <c r="W1280" s="36"/>
      <c r="X1280" s="7"/>
    </row>
    <row r="1281" spans="23:24">
      <c r="W1281" s="36"/>
      <c r="X1281" s="7"/>
    </row>
    <row r="1282" spans="23:24">
      <c r="W1282" s="36"/>
      <c r="X1282" s="7"/>
    </row>
    <row r="1283" spans="23:24">
      <c r="W1283" s="36"/>
      <c r="X1283" s="7"/>
    </row>
    <row r="1284" spans="23:24">
      <c r="W1284" s="36"/>
      <c r="X1284" s="7"/>
    </row>
    <row r="1285" spans="23:24">
      <c r="W1285" s="36"/>
      <c r="X1285" s="7"/>
    </row>
    <row r="1286" spans="23:24">
      <c r="W1286" s="36"/>
      <c r="X1286" s="7"/>
    </row>
    <row r="1287" spans="23:24">
      <c r="W1287" s="36"/>
      <c r="X1287" s="7"/>
    </row>
    <row r="1288" spans="23:24">
      <c r="W1288" s="36"/>
      <c r="X1288" s="7"/>
    </row>
    <row r="1289" spans="23:24">
      <c r="W1289" s="36"/>
      <c r="X1289" s="7"/>
    </row>
    <row r="1290" spans="23:24">
      <c r="W1290" s="36"/>
      <c r="X1290" s="7"/>
    </row>
    <row r="1291" spans="23:24">
      <c r="W1291" s="36"/>
      <c r="X1291" s="7"/>
    </row>
    <row r="1292" spans="23:24">
      <c r="W1292" s="36"/>
      <c r="X1292" s="7"/>
    </row>
    <row r="1293" spans="23:24">
      <c r="W1293" s="36"/>
      <c r="X1293" s="7"/>
    </row>
    <row r="1294" spans="23:24">
      <c r="W1294" s="36"/>
      <c r="X1294" s="7"/>
    </row>
    <row r="1295" spans="23:24">
      <c r="W1295" s="36"/>
      <c r="X1295" s="7"/>
    </row>
    <row r="1296" spans="23:24">
      <c r="W1296" s="36"/>
      <c r="X1296" s="7"/>
    </row>
    <row r="1297" spans="23:24">
      <c r="W1297" s="36"/>
      <c r="X1297" s="7"/>
    </row>
    <row r="1298" spans="23:24">
      <c r="W1298" s="36"/>
      <c r="X1298" s="7"/>
    </row>
    <row r="1299" spans="23:24">
      <c r="W1299" s="36"/>
      <c r="X1299" s="7"/>
    </row>
    <row r="1300" spans="23:24">
      <c r="W1300" s="36"/>
      <c r="X1300" s="7"/>
    </row>
    <row r="1301" spans="23:24">
      <c r="W1301" s="36"/>
      <c r="X1301" s="7"/>
    </row>
    <row r="1302" spans="23:24">
      <c r="W1302" s="36"/>
      <c r="X1302" s="7"/>
    </row>
    <row r="1303" spans="23:24">
      <c r="W1303" s="36"/>
      <c r="X1303" s="7"/>
    </row>
    <row r="1304" spans="23:24">
      <c r="W1304" s="36"/>
      <c r="X1304" s="7"/>
    </row>
    <row r="1305" spans="23:24">
      <c r="W1305" s="36"/>
      <c r="X1305" s="7"/>
    </row>
    <row r="1306" spans="23:24">
      <c r="W1306" s="36"/>
      <c r="X1306" s="7"/>
    </row>
    <row r="1307" spans="23:24">
      <c r="W1307" s="36"/>
      <c r="X1307" s="7"/>
    </row>
    <row r="1308" spans="23:24">
      <c r="W1308" s="36"/>
      <c r="X1308" s="7"/>
    </row>
    <row r="1309" spans="23:24">
      <c r="W1309" s="36"/>
      <c r="X1309" s="7"/>
    </row>
    <row r="1310" spans="23:24">
      <c r="W1310" s="36"/>
      <c r="X1310" s="7"/>
    </row>
    <row r="1311" spans="23:24">
      <c r="W1311" s="36"/>
      <c r="X1311" s="7"/>
    </row>
    <row r="1312" spans="23:24">
      <c r="W1312" s="36"/>
      <c r="X1312" s="7"/>
    </row>
    <row r="1313" spans="23:24">
      <c r="W1313" s="36"/>
      <c r="X1313" s="7"/>
    </row>
    <row r="1314" spans="23:24">
      <c r="W1314" s="36"/>
      <c r="X1314" s="7"/>
    </row>
    <row r="1315" spans="23:24">
      <c r="W1315" s="36"/>
      <c r="X1315" s="7"/>
    </row>
    <row r="1316" spans="23:24">
      <c r="W1316" s="36"/>
      <c r="X1316" s="7"/>
    </row>
    <row r="1317" spans="23:24">
      <c r="W1317" s="36"/>
      <c r="X1317" s="7"/>
    </row>
    <row r="1318" spans="23:24">
      <c r="W1318" s="36"/>
      <c r="X1318" s="7"/>
    </row>
    <row r="1319" spans="23:24">
      <c r="W1319" s="36"/>
      <c r="X1319" s="7"/>
    </row>
    <row r="1320" spans="23:24">
      <c r="W1320" s="36"/>
      <c r="X1320" s="7"/>
    </row>
    <row r="1321" spans="23:24">
      <c r="W1321" s="36"/>
      <c r="X1321" s="7"/>
    </row>
    <row r="1322" spans="23:24">
      <c r="W1322" s="36"/>
      <c r="X1322" s="7"/>
    </row>
    <row r="1323" spans="23:24">
      <c r="W1323" s="36"/>
      <c r="X1323" s="7"/>
    </row>
    <row r="1324" spans="23:24">
      <c r="W1324" s="36"/>
      <c r="X1324" s="7"/>
    </row>
    <row r="1325" spans="23:24">
      <c r="W1325" s="36"/>
      <c r="X1325" s="7"/>
    </row>
    <row r="1326" spans="23:24">
      <c r="W1326" s="36"/>
      <c r="X1326" s="7"/>
    </row>
    <row r="1327" spans="23:24">
      <c r="W1327" s="36"/>
      <c r="X1327" s="7"/>
    </row>
    <row r="1328" spans="23:24">
      <c r="W1328" s="36"/>
      <c r="X1328" s="7"/>
    </row>
    <row r="1329" spans="23:24">
      <c r="W1329" s="36"/>
      <c r="X1329" s="7"/>
    </row>
    <row r="1330" spans="23:24">
      <c r="W1330" s="36"/>
      <c r="X1330" s="7"/>
    </row>
    <row r="1331" spans="23:24">
      <c r="W1331" s="36"/>
      <c r="X1331" s="7"/>
    </row>
    <row r="1332" spans="23:24">
      <c r="W1332" s="36"/>
      <c r="X1332" s="7"/>
    </row>
    <row r="1333" spans="23:24">
      <c r="W1333" s="36"/>
      <c r="X1333" s="7"/>
    </row>
    <row r="1334" spans="23:24">
      <c r="W1334" s="36"/>
      <c r="X1334" s="7"/>
    </row>
    <row r="1335" spans="23:24">
      <c r="W1335" s="36"/>
      <c r="X1335" s="7"/>
    </row>
    <row r="1336" spans="23:24">
      <c r="W1336" s="36"/>
      <c r="X1336" s="7"/>
    </row>
    <row r="1337" spans="23:24">
      <c r="W1337" s="36"/>
      <c r="X1337" s="7"/>
    </row>
    <row r="1338" spans="23:24">
      <c r="W1338" s="36"/>
      <c r="X1338" s="7"/>
    </row>
    <row r="1339" spans="23:24">
      <c r="W1339" s="36"/>
      <c r="X1339" s="7"/>
    </row>
    <row r="1340" spans="23:24">
      <c r="W1340" s="36"/>
      <c r="X1340" s="7"/>
    </row>
    <row r="1341" spans="23:24">
      <c r="W1341" s="36"/>
      <c r="X1341" s="7"/>
    </row>
    <row r="1342" spans="23:24">
      <c r="W1342" s="36"/>
      <c r="X1342" s="7"/>
    </row>
    <row r="1343" spans="23:24">
      <c r="W1343" s="36"/>
      <c r="X1343" s="7"/>
    </row>
    <row r="1344" spans="23:24">
      <c r="W1344" s="36"/>
      <c r="X1344" s="7"/>
    </row>
    <row r="1345" spans="23:24">
      <c r="W1345" s="36"/>
      <c r="X1345" s="7"/>
    </row>
    <row r="1346" spans="23:24">
      <c r="W1346" s="36"/>
      <c r="X1346" s="7"/>
    </row>
    <row r="1347" spans="23:24">
      <c r="W1347" s="36"/>
      <c r="X1347" s="7"/>
    </row>
    <row r="1348" spans="23:24">
      <c r="W1348" s="36"/>
      <c r="X1348" s="7"/>
    </row>
    <row r="1349" spans="23:24">
      <c r="W1349" s="36"/>
      <c r="X1349" s="7"/>
    </row>
    <row r="1350" spans="23:24">
      <c r="W1350" s="36"/>
      <c r="X1350" s="7"/>
    </row>
    <row r="1351" spans="23:24">
      <c r="W1351" s="36"/>
      <c r="X1351" s="7"/>
    </row>
    <row r="1352" spans="23:24">
      <c r="W1352" s="36"/>
      <c r="X1352" s="7"/>
    </row>
    <row r="1353" spans="23:24">
      <c r="W1353" s="36"/>
      <c r="X1353" s="7"/>
    </row>
    <row r="1354" spans="23:24">
      <c r="W1354" s="36"/>
      <c r="X1354" s="7"/>
    </row>
    <row r="1355" spans="23:24">
      <c r="W1355" s="36"/>
      <c r="X1355" s="7"/>
    </row>
    <row r="1356" spans="23:24">
      <c r="W1356" s="36"/>
      <c r="X1356" s="7"/>
    </row>
    <row r="1357" spans="23:24">
      <c r="W1357" s="36"/>
      <c r="X1357" s="7"/>
    </row>
    <row r="1358" spans="23:24">
      <c r="W1358" s="36"/>
      <c r="X1358" s="7"/>
    </row>
    <row r="1359" spans="23:24">
      <c r="W1359" s="36"/>
      <c r="X1359" s="7"/>
    </row>
    <row r="1360" spans="23:24">
      <c r="W1360" s="36"/>
      <c r="X1360" s="7"/>
    </row>
    <row r="1361" spans="23:24">
      <c r="W1361" s="36"/>
      <c r="X1361" s="7"/>
    </row>
    <row r="1362" spans="23:24">
      <c r="W1362" s="36"/>
      <c r="X1362" s="7"/>
    </row>
    <row r="1363" spans="23:24">
      <c r="W1363" s="36"/>
      <c r="X1363" s="7"/>
    </row>
    <row r="1364" spans="23:24">
      <c r="W1364" s="36"/>
      <c r="X1364" s="7"/>
    </row>
    <row r="1365" spans="23:24">
      <c r="W1365" s="36"/>
      <c r="X1365" s="7"/>
    </row>
    <row r="1366" spans="23:24">
      <c r="W1366" s="36"/>
      <c r="X1366" s="7"/>
    </row>
    <row r="1367" spans="23:24">
      <c r="W1367" s="36"/>
      <c r="X1367" s="7"/>
    </row>
    <row r="1368" spans="23:24">
      <c r="W1368" s="36"/>
      <c r="X1368" s="7"/>
    </row>
    <row r="1369" spans="23:24">
      <c r="W1369" s="36"/>
      <c r="X1369" s="7"/>
    </row>
    <row r="1370" spans="23:24">
      <c r="W1370" s="36"/>
      <c r="X1370" s="7"/>
    </row>
    <row r="1371" spans="23:24">
      <c r="W1371" s="36"/>
      <c r="X1371" s="7"/>
    </row>
    <row r="1372" spans="23:24">
      <c r="W1372" s="36"/>
      <c r="X1372" s="7"/>
    </row>
    <row r="1373" spans="23:24">
      <c r="W1373" s="36"/>
      <c r="X1373" s="7"/>
    </row>
    <row r="1374" spans="23:24">
      <c r="W1374" s="36"/>
      <c r="X1374" s="7"/>
    </row>
    <row r="1375" spans="23:24">
      <c r="W1375" s="36"/>
      <c r="X1375" s="7"/>
    </row>
    <row r="1376" spans="23:24">
      <c r="W1376" s="36"/>
      <c r="X1376" s="7"/>
    </row>
    <row r="1377" spans="23:24">
      <c r="W1377" s="36"/>
      <c r="X1377" s="7"/>
    </row>
    <row r="1378" spans="23:24">
      <c r="W1378" s="36"/>
      <c r="X1378" s="7"/>
    </row>
    <row r="1379" spans="23:24">
      <c r="W1379" s="36"/>
      <c r="X1379" s="7"/>
    </row>
    <row r="1380" spans="23:24">
      <c r="W1380" s="36"/>
      <c r="X1380" s="7"/>
    </row>
    <row r="1381" spans="23:24">
      <c r="W1381" s="36"/>
      <c r="X1381" s="7"/>
    </row>
    <row r="1382" spans="23:24">
      <c r="W1382" s="36"/>
      <c r="X1382" s="7"/>
    </row>
    <row r="1383" spans="23:24">
      <c r="W1383" s="36"/>
      <c r="X1383" s="7"/>
    </row>
    <row r="1384" spans="23:24">
      <c r="W1384" s="36"/>
      <c r="X1384" s="7"/>
    </row>
    <row r="1385" spans="23:24">
      <c r="W1385" s="36"/>
      <c r="X1385" s="7"/>
    </row>
    <row r="1386" spans="23:24">
      <c r="W1386" s="36"/>
      <c r="X1386" s="7"/>
    </row>
    <row r="1387" spans="23:24">
      <c r="W1387" s="36"/>
      <c r="X1387" s="7"/>
    </row>
    <row r="1388" spans="23:24">
      <c r="W1388" s="36"/>
      <c r="X1388" s="7"/>
    </row>
    <row r="1389" spans="23:24">
      <c r="W1389" s="36"/>
      <c r="X1389" s="7"/>
    </row>
    <row r="1390" spans="23:24">
      <c r="W1390" s="36"/>
      <c r="X1390" s="7"/>
    </row>
    <row r="1391" spans="23:24">
      <c r="W1391" s="36"/>
      <c r="X1391" s="7"/>
    </row>
    <row r="1392" spans="23:24">
      <c r="W1392" s="36"/>
      <c r="X1392" s="7"/>
    </row>
    <row r="1393" spans="23:24">
      <c r="W1393" s="36"/>
      <c r="X1393" s="7"/>
    </row>
    <row r="1394" spans="23:24">
      <c r="W1394" s="36"/>
      <c r="X1394" s="7"/>
    </row>
    <row r="1395" spans="23:24">
      <c r="W1395" s="36"/>
      <c r="X1395" s="7"/>
    </row>
    <row r="1396" spans="23:24">
      <c r="W1396" s="36"/>
      <c r="X1396" s="7"/>
    </row>
    <row r="1397" spans="23:24">
      <c r="W1397" s="36"/>
      <c r="X1397" s="7"/>
    </row>
    <row r="1398" spans="23:24">
      <c r="W1398" s="36"/>
      <c r="X1398" s="7"/>
    </row>
    <row r="1399" spans="23:24">
      <c r="W1399" s="36"/>
      <c r="X1399" s="7"/>
    </row>
    <row r="1400" spans="23:24">
      <c r="W1400" s="36"/>
      <c r="X1400" s="7"/>
    </row>
    <row r="1401" spans="23:24">
      <c r="W1401" s="36"/>
      <c r="X1401" s="7"/>
    </row>
    <row r="1402" spans="23:24">
      <c r="W1402" s="36"/>
      <c r="X1402" s="7"/>
    </row>
    <row r="1403" spans="23:24">
      <c r="W1403" s="36"/>
      <c r="X1403" s="7"/>
    </row>
    <row r="1404" spans="23:24">
      <c r="W1404" s="36"/>
      <c r="X1404" s="7"/>
    </row>
    <row r="1405" spans="23:24">
      <c r="W1405" s="36"/>
      <c r="X1405" s="7"/>
    </row>
    <row r="1406" spans="23:24">
      <c r="W1406" s="36"/>
      <c r="X1406" s="7"/>
    </row>
    <row r="1407" spans="23:24">
      <c r="W1407" s="36"/>
      <c r="X1407" s="7"/>
    </row>
    <row r="1408" spans="23:24">
      <c r="W1408" s="36"/>
      <c r="X1408" s="7"/>
    </row>
    <row r="1409" spans="23:24">
      <c r="W1409" s="36"/>
      <c r="X1409" s="7"/>
    </row>
    <row r="1410" spans="23:24">
      <c r="W1410" s="36"/>
      <c r="X1410" s="7"/>
    </row>
    <row r="1411" spans="23:24">
      <c r="W1411" s="36"/>
      <c r="X1411" s="7"/>
    </row>
    <row r="1412" spans="23:24">
      <c r="W1412" s="36"/>
      <c r="X1412" s="7"/>
    </row>
    <row r="1413" spans="23:24">
      <c r="W1413" s="36"/>
      <c r="X1413" s="7"/>
    </row>
    <row r="1414" spans="23:24">
      <c r="W1414" s="36"/>
      <c r="X1414" s="7"/>
    </row>
    <row r="1415" spans="23:24">
      <c r="W1415" s="36"/>
      <c r="X1415" s="7"/>
    </row>
    <row r="1416" spans="23:24">
      <c r="W1416" s="36"/>
      <c r="X1416" s="7"/>
    </row>
    <row r="1417" spans="23:24">
      <c r="W1417" s="36"/>
      <c r="X1417" s="7"/>
    </row>
    <row r="1418" spans="23:24">
      <c r="W1418" s="36"/>
      <c r="X1418" s="7"/>
    </row>
    <row r="1419" spans="23:24">
      <c r="W1419" s="36"/>
      <c r="X1419" s="7"/>
    </row>
    <row r="1420" spans="23:24">
      <c r="W1420" s="36"/>
      <c r="X1420" s="7"/>
    </row>
    <row r="1421" spans="23:24">
      <c r="W1421" s="36"/>
      <c r="X1421" s="7"/>
    </row>
    <row r="1422" spans="23:24">
      <c r="W1422" s="36"/>
      <c r="X1422" s="7"/>
    </row>
    <row r="1423" spans="23:24">
      <c r="W1423" s="36"/>
      <c r="X1423" s="7"/>
    </row>
    <row r="1424" spans="23:24">
      <c r="W1424" s="36"/>
      <c r="X1424" s="7"/>
    </row>
    <row r="1425" spans="23:24">
      <c r="W1425" s="36"/>
      <c r="X1425" s="7"/>
    </row>
    <row r="1426" spans="23:24">
      <c r="W1426" s="36"/>
      <c r="X1426" s="7"/>
    </row>
    <row r="1427" spans="23:24">
      <c r="W1427" s="36"/>
      <c r="X1427" s="7"/>
    </row>
    <row r="1428" spans="23:24">
      <c r="W1428" s="36"/>
      <c r="X1428" s="7"/>
    </row>
    <row r="1429" spans="23:24">
      <c r="W1429" s="36"/>
      <c r="X1429" s="7"/>
    </row>
    <row r="1430" spans="23:24">
      <c r="W1430" s="36"/>
      <c r="X1430" s="7"/>
    </row>
    <row r="1431" spans="23:24">
      <c r="W1431" s="36"/>
      <c r="X1431" s="7"/>
    </row>
    <row r="1432" spans="23:24">
      <c r="W1432" s="36"/>
      <c r="X1432" s="7"/>
    </row>
    <row r="1433" spans="23:24">
      <c r="W1433" s="36"/>
      <c r="X1433" s="7"/>
    </row>
    <row r="1434" spans="23:24">
      <c r="W1434" s="36"/>
      <c r="X1434" s="7"/>
    </row>
    <row r="1435" spans="23:24">
      <c r="W1435" s="36"/>
      <c r="X1435" s="7"/>
    </row>
    <row r="1436" spans="23:24">
      <c r="W1436" s="36"/>
      <c r="X1436" s="7"/>
    </row>
    <row r="1437" spans="23:24">
      <c r="W1437" s="36"/>
      <c r="X1437" s="7"/>
    </row>
    <row r="1438" spans="23:24">
      <c r="W1438" s="36"/>
      <c r="X1438" s="7"/>
    </row>
    <row r="1439" spans="23:24">
      <c r="W1439" s="36"/>
      <c r="X1439" s="7"/>
    </row>
    <row r="1440" spans="23:24">
      <c r="W1440" s="36"/>
      <c r="X1440" s="7"/>
    </row>
    <row r="1441" spans="23:24">
      <c r="W1441" s="36"/>
      <c r="X1441" s="7"/>
    </row>
    <row r="1442" spans="23:24">
      <c r="W1442" s="36"/>
      <c r="X1442" s="7"/>
    </row>
    <row r="1443" spans="23:24">
      <c r="W1443" s="36"/>
      <c r="X1443" s="7"/>
    </row>
    <row r="1444" spans="23:24">
      <c r="W1444" s="36"/>
      <c r="X1444" s="7"/>
    </row>
    <row r="1445" spans="23:24">
      <c r="W1445" s="36"/>
      <c r="X1445" s="7"/>
    </row>
    <row r="1446" spans="23:24">
      <c r="W1446" s="36"/>
      <c r="X1446" s="7"/>
    </row>
    <row r="1447" spans="23:24">
      <c r="W1447" s="36"/>
      <c r="X1447" s="7"/>
    </row>
    <row r="1448" spans="23:24">
      <c r="W1448" s="36"/>
      <c r="X1448" s="7"/>
    </row>
    <row r="1449" spans="23:24">
      <c r="W1449" s="36"/>
      <c r="X1449" s="7"/>
    </row>
    <row r="1450" spans="23:24">
      <c r="W1450" s="36"/>
      <c r="X1450" s="7"/>
    </row>
    <row r="1451" spans="23:24">
      <c r="W1451" s="36"/>
      <c r="X1451" s="7"/>
    </row>
    <row r="1452" spans="23:24">
      <c r="W1452" s="36"/>
      <c r="X1452" s="7"/>
    </row>
    <row r="1453" spans="23:24">
      <c r="W1453" s="36"/>
      <c r="X1453" s="7"/>
    </row>
    <row r="1454" spans="23:24">
      <c r="W1454" s="36"/>
      <c r="X1454" s="7"/>
    </row>
    <row r="1455" spans="23:24">
      <c r="W1455" s="36"/>
      <c r="X1455" s="7"/>
    </row>
    <row r="1456" spans="23:24">
      <c r="W1456" s="36"/>
      <c r="X1456" s="7"/>
    </row>
    <row r="1457" spans="23:24">
      <c r="W1457" s="36"/>
      <c r="X1457" s="7"/>
    </row>
    <row r="1458" spans="23:24">
      <c r="W1458" s="36"/>
      <c r="X1458" s="7"/>
    </row>
    <row r="1459" spans="23:24">
      <c r="W1459" s="36"/>
      <c r="X1459" s="7"/>
    </row>
    <row r="1460" spans="23:24">
      <c r="W1460" s="36"/>
      <c r="X1460" s="7"/>
    </row>
    <row r="1461" spans="23:24">
      <c r="W1461" s="36"/>
      <c r="X1461" s="7"/>
    </row>
    <row r="1462" spans="23:24">
      <c r="W1462" s="36"/>
      <c r="X1462" s="7"/>
    </row>
    <row r="1463" spans="23:24">
      <c r="W1463" s="36"/>
      <c r="X1463" s="7"/>
    </row>
    <row r="1464" spans="23:24">
      <c r="W1464" s="36"/>
      <c r="X1464" s="7"/>
    </row>
    <row r="1465" spans="23:24">
      <c r="W1465" s="36"/>
      <c r="X1465" s="7"/>
    </row>
    <row r="1466" spans="23:24">
      <c r="W1466" s="36"/>
      <c r="X1466" s="7"/>
    </row>
    <row r="1467" spans="23:24">
      <c r="W1467" s="36"/>
      <c r="X1467" s="7"/>
    </row>
    <row r="1468" spans="23:24">
      <c r="W1468" s="36"/>
      <c r="X1468" s="7"/>
    </row>
    <row r="1469" spans="23:24">
      <c r="W1469" s="36"/>
      <c r="X1469" s="7"/>
    </row>
    <row r="1470" spans="23:24">
      <c r="W1470" s="36"/>
      <c r="X1470" s="7"/>
    </row>
    <row r="1471" spans="23:24">
      <c r="W1471" s="36"/>
      <c r="X1471" s="7"/>
    </row>
    <row r="1472" spans="23:24">
      <c r="W1472" s="36"/>
      <c r="X1472" s="7"/>
    </row>
    <row r="1473" spans="23:24">
      <c r="W1473" s="36"/>
      <c r="X1473" s="7"/>
    </row>
    <row r="1474" spans="23:24">
      <c r="W1474" s="36"/>
      <c r="X1474" s="7"/>
    </row>
    <row r="1475" spans="23:24">
      <c r="W1475" s="36"/>
      <c r="X1475" s="7"/>
    </row>
    <row r="1476" spans="23:24">
      <c r="W1476" s="36"/>
      <c r="X1476" s="7"/>
    </row>
    <row r="1477" spans="23:24">
      <c r="W1477" s="36"/>
      <c r="X1477" s="7"/>
    </row>
    <row r="1478" spans="23:24">
      <c r="W1478" s="36"/>
      <c r="X1478" s="7"/>
    </row>
    <row r="1479" spans="23:24">
      <c r="W1479" s="36"/>
      <c r="X1479" s="7"/>
    </row>
    <row r="1480" spans="23:24">
      <c r="W1480" s="36"/>
      <c r="X1480" s="7"/>
    </row>
    <row r="1481" spans="23:24">
      <c r="W1481" s="36"/>
      <c r="X1481" s="7"/>
    </row>
    <row r="1482" spans="23:24">
      <c r="W1482" s="36"/>
      <c r="X1482" s="7"/>
    </row>
    <row r="1483" spans="23:24">
      <c r="W1483" s="36"/>
      <c r="X1483" s="7"/>
    </row>
    <row r="1484" spans="23:24">
      <c r="W1484" s="36"/>
      <c r="X1484" s="7"/>
    </row>
    <row r="1485" spans="23:24">
      <c r="W1485" s="36"/>
      <c r="X1485" s="7"/>
    </row>
    <row r="1486" spans="23:24">
      <c r="W1486" s="36"/>
      <c r="X1486" s="7"/>
    </row>
    <row r="1487" spans="23:24">
      <c r="W1487" s="36"/>
      <c r="X1487" s="7"/>
    </row>
    <row r="1488" spans="23:24">
      <c r="W1488" s="36"/>
      <c r="X1488" s="7"/>
    </row>
    <row r="1489" spans="23:24">
      <c r="W1489" s="36"/>
      <c r="X1489" s="7"/>
    </row>
    <row r="1490" spans="23:24">
      <c r="W1490" s="36"/>
      <c r="X1490" s="7"/>
    </row>
    <row r="1491" spans="23:24">
      <c r="W1491" s="36"/>
      <c r="X1491" s="7"/>
    </row>
    <row r="1492" spans="23:24">
      <c r="W1492" s="36"/>
      <c r="X1492" s="7"/>
    </row>
    <row r="1493" spans="23:24">
      <c r="W1493" s="36"/>
      <c r="X1493" s="7"/>
    </row>
    <row r="1494" spans="23:24">
      <c r="W1494" s="36"/>
      <c r="X1494" s="7"/>
    </row>
    <row r="1495" spans="23:24">
      <c r="W1495" s="36"/>
      <c r="X1495" s="7"/>
    </row>
    <row r="1496" spans="23:24">
      <c r="W1496" s="36"/>
      <c r="X1496" s="7"/>
    </row>
    <row r="1497" spans="23:24">
      <c r="W1497" s="36"/>
      <c r="X1497" s="7"/>
    </row>
    <row r="1498" spans="23:24">
      <c r="W1498" s="36"/>
      <c r="X1498" s="7"/>
    </row>
    <row r="1499" spans="23:24">
      <c r="W1499" s="36"/>
      <c r="X1499" s="7"/>
    </row>
    <row r="1500" spans="23:24">
      <c r="W1500" s="36"/>
      <c r="X1500" s="7"/>
    </row>
    <row r="1501" spans="23:24">
      <c r="W1501" s="36"/>
      <c r="X1501" s="7"/>
    </row>
    <row r="1502" spans="23:24">
      <c r="W1502" s="36"/>
      <c r="X1502" s="7"/>
    </row>
    <row r="1503" spans="23:24">
      <c r="W1503" s="36"/>
      <c r="X1503" s="7"/>
    </row>
    <row r="1504" spans="23:24">
      <c r="W1504" s="36"/>
      <c r="X1504" s="7"/>
    </row>
    <row r="1505" spans="23:24">
      <c r="W1505" s="36"/>
      <c r="X1505" s="7"/>
    </row>
    <row r="1506" spans="23:24">
      <c r="W1506" s="36"/>
      <c r="X1506" s="7"/>
    </row>
    <row r="1507" spans="23:24">
      <c r="W1507" s="36"/>
      <c r="X1507" s="7"/>
    </row>
    <row r="1508" spans="23:24">
      <c r="W1508" s="36"/>
      <c r="X1508" s="7"/>
    </row>
    <row r="1509" spans="23:24">
      <c r="W1509" s="36"/>
      <c r="X1509" s="7"/>
    </row>
    <row r="1510" spans="23:24">
      <c r="W1510" s="36"/>
      <c r="X1510" s="7"/>
    </row>
    <row r="1511" spans="23:24">
      <c r="W1511" s="36"/>
      <c r="X1511" s="7"/>
    </row>
    <row r="1512" spans="23:24">
      <c r="W1512" s="36"/>
      <c r="X1512" s="7"/>
    </row>
    <row r="1513" spans="23:24">
      <c r="W1513" s="36"/>
      <c r="X1513" s="7"/>
    </row>
    <row r="1514" spans="23:24">
      <c r="W1514" s="36"/>
      <c r="X1514" s="7"/>
    </row>
    <row r="1515" spans="23:24">
      <c r="W1515" s="36"/>
      <c r="X1515" s="7"/>
    </row>
    <row r="1516" spans="23:24">
      <c r="W1516" s="36"/>
      <c r="X1516" s="7"/>
    </row>
    <row r="1517" spans="23:24">
      <c r="W1517" s="36"/>
      <c r="X1517" s="7"/>
    </row>
    <row r="1518" spans="23:24">
      <c r="W1518" s="36"/>
      <c r="X1518" s="7"/>
    </row>
    <row r="1519" spans="23:24">
      <c r="W1519" s="36"/>
      <c r="X1519" s="7"/>
    </row>
    <row r="1520" spans="23:24">
      <c r="W1520" s="36"/>
      <c r="X1520" s="7"/>
    </row>
    <row r="1521" spans="23:24">
      <c r="W1521" s="36"/>
      <c r="X1521" s="7"/>
    </row>
    <row r="1522" spans="23:24">
      <c r="W1522" s="36"/>
      <c r="X1522" s="7"/>
    </row>
    <row r="1523" spans="23:24">
      <c r="W1523" s="36"/>
      <c r="X1523" s="7"/>
    </row>
    <row r="1524" spans="23:24">
      <c r="W1524" s="36"/>
      <c r="X1524" s="7"/>
    </row>
    <row r="1525" spans="23:24">
      <c r="W1525" s="36"/>
      <c r="X1525" s="7"/>
    </row>
    <row r="1526" spans="23:24">
      <c r="W1526" s="36"/>
      <c r="X1526" s="7"/>
    </row>
    <row r="1527" spans="23:24">
      <c r="W1527" s="36"/>
      <c r="X1527" s="7"/>
    </row>
    <row r="1528" spans="23:24">
      <c r="W1528" s="36"/>
      <c r="X1528" s="7"/>
    </row>
    <row r="1529" spans="23:24">
      <c r="W1529" s="36"/>
      <c r="X1529" s="7"/>
    </row>
    <row r="1530" spans="23:24">
      <c r="W1530" s="36"/>
      <c r="X1530" s="7"/>
    </row>
    <row r="1531" spans="23:24">
      <c r="W1531" s="36"/>
      <c r="X1531" s="7"/>
    </row>
    <row r="1532" spans="23:24">
      <c r="W1532" s="36"/>
      <c r="X1532" s="7"/>
    </row>
    <row r="1533" spans="23:24">
      <c r="W1533" s="36"/>
      <c r="X1533" s="7"/>
    </row>
    <row r="1534" spans="23:24">
      <c r="W1534" s="36"/>
      <c r="X1534" s="7"/>
    </row>
    <row r="1535" spans="23:24">
      <c r="W1535" s="36"/>
      <c r="X1535" s="7"/>
    </row>
    <row r="1536" spans="23:24">
      <c r="W1536" s="36"/>
      <c r="X1536" s="7"/>
    </row>
    <row r="1537" spans="23:24">
      <c r="W1537" s="36"/>
      <c r="X1537" s="7"/>
    </row>
    <row r="1538" spans="23:24">
      <c r="W1538" s="36"/>
      <c r="X1538" s="7"/>
    </row>
    <row r="1539" spans="23:24">
      <c r="W1539" s="36"/>
      <c r="X1539" s="7"/>
    </row>
    <row r="1540" spans="23:24">
      <c r="W1540" s="36"/>
      <c r="X1540" s="7"/>
    </row>
    <row r="1541" spans="23:24">
      <c r="W1541" s="36"/>
      <c r="X1541" s="7"/>
    </row>
    <row r="1542" spans="23:24">
      <c r="W1542" s="36"/>
      <c r="X1542" s="7"/>
    </row>
    <row r="1543" spans="23:24">
      <c r="W1543" s="36"/>
      <c r="X1543" s="7"/>
    </row>
    <row r="1544" spans="23:24">
      <c r="W1544" s="36"/>
      <c r="X1544" s="7"/>
    </row>
    <row r="1545" spans="23:24">
      <c r="W1545" s="36"/>
      <c r="X1545" s="7"/>
    </row>
    <row r="1546" spans="23:24">
      <c r="W1546" s="36"/>
      <c r="X1546" s="7"/>
    </row>
    <row r="1547" spans="23:24">
      <c r="W1547" s="36"/>
      <c r="X1547" s="7"/>
    </row>
    <row r="1548" spans="23:24">
      <c r="W1548" s="36"/>
      <c r="X1548" s="7"/>
    </row>
    <row r="1549" spans="23:24">
      <c r="W1549" s="36"/>
      <c r="X1549" s="7"/>
    </row>
    <row r="1550" spans="23:24">
      <c r="W1550" s="36"/>
      <c r="X1550" s="7"/>
    </row>
    <row r="1551" spans="23:24">
      <c r="W1551" s="36"/>
      <c r="X1551" s="7"/>
    </row>
    <row r="1552" spans="23:24">
      <c r="W1552" s="36"/>
      <c r="X1552" s="7"/>
    </row>
    <row r="1553" spans="23:24">
      <c r="W1553" s="36"/>
      <c r="X1553" s="7"/>
    </row>
    <row r="1554" spans="23:24">
      <c r="W1554" s="36"/>
      <c r="X1554" s="7"/>
    </row>
    <row r="1555" spans="23:24">
      <c r="W1555" s="36"/>
      <c r="X1555" s="7"/>
    </row>
    <row r="1556" spans="23:24">
      <c r="W1556" s="36"/>
      <c r="X1556" s="7"/>
    </row>
    <row r="1557" spans="23:24">
      <c r="W1557" s="36"/>
      <c r="X1557" s="7"/>
    </row>
    <row r="1558" spans="23:24">
      <c r="W1558" s="36"/>
      <c r="X1558" s="7"/>
    </row>
    <row r="1559" spans="23:24">
      <c r="W1559" s="36"/>
      <c r="X1559" s="7"/>
    </row>
    <row r="1560" spans="23:24">
      <c r="W1560" s="36"/>
      <c r="X1560" s="7"/>
    </row>
    <row r="1561" spans="23:24">
      <c r="W1561" s="36"/>
      <c r="X1561" s="7"/>
    </row>
    <row r="1562" spans="23:24">
      <c r="W1562" s="36"/>
      <c r="X1562" s="7"/>
    </row>
    <row r="1563" spans="23:24">
      <c r="W1563" s="36"/>
      <c r="X1563" s="7"/>
    </row>
    <row r="1564" spans="23:24">
      <c r="W1564" s="36"/>
      <c r="X1564" s="7"/>
    </row>
    <row r="1565" spans="23:24">
      <c r="W1565" s="36"/>
      <c r="X1565" s="7"/>
    </row>
    <row r="1566" spans="23:24">
      <c r="W1566" s="36"/>
      <c r="X1566" s="7"/>
    </row>
    <row r="1567" spans="23:24">
      <c r="W1567" s="36"/>
      <c r="X1567" s="7"/>
    </row>
    <row r="1568" spans="23:24">
      <c r="W1568" s="36"/>
      <c r="X1568" s="7"/>
    </row>
    <row r="1569" spans="23:24">
      <c r="W1569" s="36"/>
      <c r="X1569" s="7"/>
    </row>
    <row r="1570" spans="23:24">
      <c r="W1570" s="36"/>
      <c r="X1570" s="7"/>
    </row>
    <row r="1571" spans="23:24">
      <c r="W1571" s="36"/>
      <c r="X1571" s="7"/>
    </row>
    <row r="1572" spans="23:24">
      <c r="W1572" s="36"/>
      <c r="X1572" s="7"/>
    </row>
    <row r="1573" spans="23:24">
      <c r="W1573" s="36"/>
      <c r="X1573" s="7"/>
    </row>
    <row r="1574" spans="23:24">
      <c r="W1574" s="36"/>
      <c r="X1574" s="7"/>
    </row>
    <row r="1575" spans="23:24">
      <c r="W1575" s="36"/>
      <c r="X1575" s="7"/>
    </row>
    <row r="1576" spans="23:24">
      <c r="W1576" s="36"/>
      <c r="X1576" s="7"/>
    </row>
    <row r="1577" spans="23:24">
      <c r="W1577" s="36"/>
      <c r="X1577" s="7"/>
    </row>
    <row r="1578" spans="23:24">
      <c r="W1578" s="36"/>
      <c r="X1578" s="7"/>
    </row>
    <row r="1579" spans="23:24">
      <c r="W1579" s="36"/>
      <c r="X1579" s="7"/>
    </row>
    <row r="1580" spans="23:24">
      <c r="W1580" s="36"/>
      <c r="X1580" s="7"/>
    </row>
    <row r="1581" spans="23:24">
      <c r="W1581" s="36"/>
      <c r="X1581" s="7"/>
    </row>
    <row r="1582" spans="23:24">
      <c r="W1582" s="36"/>
      <c r="X1582" s="7"/>
    </row>
    <row r="1583" spans="23:24">
      <c r="W1583" s="36"/>
      <c r="X1583" s="7"/>
    </row>
    <row r="1584" spans="23:24">
      <c r="W1584" s="36"/>
      <c r="X1584" s="7"/>
    </row>
    <row r="1585" spans="23:24">
      <c r="W1585" s="36"/>
      <c r="X1585" s="7"/>
    </row>
    <row r="1586" spans="23:24">
      <c r="W1586" s="36"/>
      <c r="X1586" s="7"/>
    </row>
    <row r="1587" spans="23:24">
      <c r="W1587" s="36"/>
      <c r="X1587" s="7"/>
    </row>
    <row r="1588" spans="23:24">
      <c r="W1588" s="36"/>
      <c r="X1588" s="7"/>
    </row>
    <row r="1589" spans="23:24">
      <c r="W1589" s="36"/>
      <c r="X1589" s="7"/>
    </row>
    <row r="1590" spans="23:24">
      <c r="W1590" s="36"/>
      <c r="X1590" s="7"/>
    </row>
    <row r="1591" spans="23:24">
      <c r="W1591" s="36"/>
      <c r="X1591" s="7"/>
    </row>
    <row r="1592" spans="23:24">
      <c r="W1592" s="36"/>
      <c r="X1592" s="7"/>
    </row>
    <row r="1593" spans="23:24">
      <c r="W1593" s="36"/>
      <c r="X1593" s="7"/>
    </row>
    <row r="1594" spans="23:24">
      <c r="W1594" s="36"/>
      <c r="X1594" s="7"/>
    </row>
    <row r="1595" spans="23:24">
      <c r="W1595" s="36"/>
      <c r="X1595" s="7"/>
    </row>
    <row r="1596" spans="23:24">
      <c r="W1596" s="36"/>
      <c r="X1596" s="7"/>
    </row>
    <row r="1597" spans="23:24">
      <c r="W1597" s="36"/>
      <c r="X1597" s="7"/>
    </row>
    <row r="1598" spans="23:24">
      <c r="W1598" s="36"/>
      <c r="X1598" s="7"/>
    </row>
    <row r="1599" spans="23:24">
      <c r="W1599" s="36"/>
      <c r="X1599" s="7"/>
    </row>
    <row r="1600" spans="23:24">
      <c r="W1600" s="36"/>
      <c r="X1600" s="7"/>
    </row>
    <row r="1601" spans="23:24">
      <c r="W1601" s="36"/>
      <c r="X1601" s="7"/>
    </row>
    <row r="1602" spans="23:24">
      <c r="W1602" s="36"/>
      <c r="X1602" s="7"/>
    </row>
    <row r="1603" spans="23:24">
      <c r="W1603" s="36"/>
      <c r="X1603" s="7"/>
    </row>
    <row r="1604" spans="23:24">
      <c r="W1604" s="36"/>
      <c r="X1604" s="7"/>
    </row>
    <row r="1605" spans="23:24">
      <c r="W1605" s="36"/>
      <c r="X1605" s="7"/>
    </row>
    <row r="1606" spans="23:24">
      <c r="W1606" s="36"/>
      <c r="X1606" s="7"/>
    </row>
    <row r="1607" spans="23:24">
      <c r="W1607" s="36"/>
      <c r="X1607" s="7"/>
    </row>
    <row r="1608" spans="23:24">
      <c r="W1608" s="36"/>
      <c r="X1608" s="7"/>
    </row>
    <row r="1609" spans="23:24">
      <c r="W1609" s="36"/>
      <c r="X1609" s="7"/>
    </row>
    <row r="1610" spans="23:24">
      <c r="W1610" s="36"/>
      <c r="X1610" s="7"/>
    </row>
    <row r="1611" spans="23:24">
      <c r="W1611" s="36"/>
      <c r="X1611" s="7"/>
    </row>
    <row r="1612" spans="23:24">
      <c r="W1612" s="36"/>
      <c r="X1612" s="7"/>
    </row>
    <row r="1613" spans="23:24">
      <c r="W1613" s="36"/>
      <c r="X1613" s="7"/>
    </row>
    <row r="1614" spans="23:24">
      <c r="W1614" s="36"/>
      <c r="X1614" s="7"/>
    </row>
    <row r="1615" spans="23:24">
      <c r="W1615" s="36"/>
      <c r="X1615" s="7"/>
    </row>
    <row r="1616" spans="23:24">
      <c r="W1616" s="36"/>
      <c r="X1616" s="7"/>
    </row>
    <row r="1617" spans="23:24">
      <c r="W1617" s="36"/>
      <c r="X1617" s="7"/>
    </row>
    <row r="1618" spans="23:24">
      <c r="W1618" s="36"/>
      <c r="X1618" s="7"/>
    </row>
    <row r="1619" spans="23:24">
      <c r="W1619" s="36"/>
      <c r="X1619" s="7"/>
    </row>
    <row r="1620" spans="23:24">
      <c r="W1620" s="36"/>
      <c r="X1620" s="7"/>
    </row>
    <row r="1621" spans="23:24">
      <c r="W1621" s="36"/>
      <c r="X1621" s="7"/>
    </row>
    <row r="1622" spans="23:24">
      <c r="W1622" s="36"/>
      <c r="X1622" s="7"/>
    </row>
    <row r="1623" spans="23:24">
      <c r="W1623" s="36"/>
      <c r="X1623" s="7"/>
    </row>
    <row r="1624" spans="23:24">
      <c r="W1624" s="36"/>
      <c r="X1624" s="7"/>
    </row>
    <row r="1625" spans="23:24">
      <c r="W1625" s="36"/>
      <c r="X1625" s="7"/>
    </row>
    <row r="1626" spans="23:24">
      <c r="W1626" s="36"/>
      <c r="X1626" s="7"/>
    </row>
    <row r="1627" spans="23:24">
      <c r="W1627" s="36"/>
      <c r="X1627" s="7"/>
    </row>
    <row r="1628" spans="23:24">
      <c r="W1628" s="36"/>
      <c r="X1628" s="7"/>
    </row>
    <row r="1629" spans="23:24">
      <c r="W1629" s="36"/>
      <c r="X1629" s="7"/>
    </row>
    <row r="1630" spans="23:24">
      <c r="W1630" s="36"/>
      <c r="X1630" s="7"/>
    </row>
    <row r="1631" spans="23:24">
      <c r="W1631" s="36"/>
      <c r="X1631" s="7"/>
    </row>
    <row r="1632" spans="23:24">
      <c r="W1632" s="36"/>
      <c r="X1632" s="7"/>
    </row>
    <row r="1633" spans="23:24">
      <c r="W1633" s="36"/>
      <c r="X1633" s="7"/>
    </row>
    <row r="1634" spans="23:24">
      <c r="W1634" s="36"/>
      <c r="X1634" s="7"/>
    </row>
    <row r="1635" spans="23:24">
      <c r="W1635" s="36"/>
      <c r="X1635" s="7"/>
    </row>
    <row r="1636" spans="23:24">
      <c r="W1636" s="36"/>
      <c r="X1636" s="7"/>
    </row>
    <row r="1637" spans="23:24">
      <c r="W1637" s="36"/>
      <c r="X1637" s="7"/>
    </row>
    <row r="1638" spans="23:24">
      <c r="W1638" s="36"/>
      <c r="X1638" s="7"/>
    </row>
    <row r="1639" spans="23:24">
      <c r="W1639" s="36"/>
      <c r="X1639" s="7"/>
    </row>
    <row r="1640" spans="23:24">
      <c r="W1640" s="36"/>
      <c r="X1640" s="7"/>
    </row>
    <row r="1641" spans="23:24">
      <c r="W1641" s="36"/>
      <c r="X1641" s="7"/>
    </row>
    <row r="1642" spans="23:24">
      <c r="W1642" s="36"/>
      <c r="X1642" s="7"/>
    </row>
    <row r="1643" spans="23:24">
      <c r="W1643" s="36"/>
      <c r="X1643" s="7"/>
    </row>
    <row r="1644" spans="23:24">
      <c r="W1644" s="36"/>
      <c r="X1644" s="7"/>
    </row>
    <row r="1645" spans="23:24">
      <c r="W1645" s="36"/>
      <c r="X1645" s="7"/>
    </row>
    <row r="1646" spans="23:24">
      <c r="W1646" s="36"/>
      <c r="X1646" s="7"/>
    </row>
    <row r="1647" spans="23:24">
      <c r="W1647" s="36"/>
      <c r="X1647" s="7"/>
    </row>
    <row r="1648" spans="23:24">
      <c r="W1648" s="36"/>
      <c r="X1648" s="7"/>
    </row>
    <row r="1649" spans="23:24">
      <c r="W1649" s="36"/>
      <c r="X1649" s="7"/>
    </row>
    <row r="1650" spans="23:24">
      <c r="W1650" s="36"/>
      <c r="X1650" s="7"/>
    </row>
    <row r="1651" spans="23:24">
      <c r="W1651" s="36"/>
      <c r="X1651" s="7"/>
    </row>
    <row r="1652" spans="23:24">
      <c r="W1652" s="36"/>
      <c r="X1652" s="7"/>
    </row>
    <row r="1653" spans="23:24">
      <c r="W1653" s="36"/>
      <c r="X1653" s="7"/>
    </row>
    <row r="1654" spans="23:24">
      <c r="W1654" s="36"/>
      <c r="X1654" s="7"/>
    </row>
    <row r="1655" spans="23:24">
      <c r="W1655" s="36"/>
      <c r="X1655" s="7"/>
    </row>
    <row r="1656" spans="23:24">
      <c r="W1656" s="36"/>
      <c r="X1656" s="7"/>
    </row>
    <row r="1657" spans="23:24">
      <c r="W1657" s="36"/>
      <c r="X1657" s="7"/>
    </row>
    <row r="1658" spans="23:24">
      <c r="W1658" s="36"/>
      <c r="X1658" s="7"/>
    </row>
    <row r="1659" spans="23:24">
      <c r="W1659" s="36"/>
      <c r="X1659" s="7"/>
    </row>
    <row r="1660" spans="23:24">
      <c r="W1660" s="36"/>
      <c r="X1660" s="7"/>
    </row>
    <row r="1661" spans="23:24">
      <c r="W1661" s="36"/>
      <c r="X1661" s="7"/>
    </row>
    <row r="1662" spans="23:24">
      <c r="W1662" s="36"/>
      <c r="X1662" s="7"/>
    </row>
    <row r="1663" spans="23:24">
      <c r="W1663" s="36"/>
      <c r="X1663" s="7"/>
    </row>
    <row r="1664" spans="23:24">
      <c r="W1664" s="36"/>
      <c r="X1664" s="7"/>
    </row>
    <row r="1665" spans="23:24">
      <c r="W1665" s="36"/>
      <c r="X1665" s="7"/>
    </row>
    <row r="1666" spans="23:24">
      <c r="W1666" s="36"/>
      <c r="X1666" s="7"/>
    </row>
    <row r="1667" spans="23:24">
      <c r="W1667" s="36"/>
      <c r="X1667" s="7"/>
    </row>
    <row r="1668" spans="23:24">
      <c r="W1668" s="36"/>
      <c r="X1668" s="7"/>
    </row>
    <row r="1669" spans="23:24">
      <c r="W1669" s="36"/>
      <c r="X1669" s="7"/>
    </row>
    <row r="1670" spans="23:24">
      <c r="W1670" s="36"/>
      <c r="X1670" s="7"/>
    </row>
    <row r="1671" spans="23:24">
      <c r="W1671" s="36"/>
      <c r="X1671" s="7"/>
    </row>
    <row r="1672" spans="23:24">
      <c r="W1672" s="36"/>
      <c r="X1672" s="7"/>
    </row>
    <row r="1673" spans="23:24">
      <c r="W1673" s="36"/>
      <c r="X1673" s="7"/>
    </row>
    <row r="1674" spans="23:24">
      <c r="W1674" s="36"/>
      <c r="X1674" s="7"/>
    </row>
    <row r="1675" spans="23:24">
      <c r="W1675" s="36"/>
      <c r="X1675" s="7"/>
    </row>
    <row r="1676" spans="23:24">
      <c r="W1676" s="36"/>
      <c r="X1676" s="7"/>
    </row>
    <row r="1677" spans="23:24">
      <c r="W1677" s="36"/>
      <c r="X1677" s="7"/>
    </row>
    <row r="1678" spans="23:24">
      <c r="W1678" s="36"/>
      <c r="X1678" s="7"/>
    </row>
    <row r="1679" spans="23:24">
      <c r="W1679" s="36"/>
      <c r="X1679" s="7"/>
    </row>
    <row r="1680" spans="23:24">
      <c r="W1680" s="36"/>
      <c r="X1680" s="7"/>
    </row>
    <row r="1681" spans="23:24">
      <c r="W1681" s="36"/>
      <c r="X1681" s="7"/>
    </row>
    <row r="1682" spans="23:24">
      <c r="W1682" s="36"/>
      <c r="X1682" s="7"/>
    </row>
    <row r="1683" spans="23:24">
      <c r="W1683" s="36"/>
      <c r="X1683" s="7"/>
    </row>
    <row r="1684" spans="23:24">
      <c r="W1684" s="36"/>
      <c r="X1684" s="7"/>
    </row>
    <row r="1685" spans="23:24">
      <c r="W1685" s="36"/>
      <c r="X1685" s="7"/>
    </row>
    <row r="1686" spans="23:24">
      <c r="W1686" s="36"/>
      <c r="X1686" s="7"/>
    </row>
    <row r="1687" spans="23:24">
      <c r="W1687" s="36"/>
      <c r="X1687" s="7"/>
    </row>
    <row r="1688" spans="23:24">
      <c r="W1688" s="36"/>
      <c r="X1688" s="7"/>
    </row>
    <row r="1689" spans="23:24">
      <c r="W1689" s="36"/>
      <c r="X1689" s="7"/>
    </row>
    <row r="1690" spans="23:24">
      <c r="W1690" s="36"/>
      <c r="X1690" s="7"/>
    </row>
    <row r="1691" spans="23:24">
      <c r="W1691" s="36"/>
      <c r="X1691" s="7"/>
    </row>
    <row r="1692" spans="23:24">
      <c r="W1692" s="36"/>
      <c r="X1692" s="7"/>
    </row>
    <row r="1693" spans="23:24">
      <c r="W1693" s="36"/>
      <c r="X1693" s="7"/>
    </row>
    <row r="1694" spans="23:24">
      <c r="W1694" s="36"/>
      <c r="X1694" s="7"/>
    </row>
    <row r="1695" spans="23:24">
      <c r="W1695" s="36"/>
      <c r="X1695" s="7"/>
    </row>
    <row r="1696" spans="23:24">
      <c r="W1696" s="36"/>
      <c r="X1696" s="7"/>
    </row>
    <row r="1697" spans="23:24">
      <c r="W1697" s="36"/>
      <c r="X1697" s="7"/>
    </row>
    <row r="1698" spans="23:24">
      <c r="W1698" s="36"/>
      <c r="X1698" s="7"/>
    </row>
    <row r="1699" spans="23:24">
      <c r="W1699" s="36"/>
      <c r="X1699" s="7"/>
    </row>
    <row r="1700" spans="23:24">
      <c r="W1700" s="36"/>
      <c r="X1700" s="7"/>
    </row>
    <row r="1701" spans="23:24">
      <c r="W1701" s="36"/>
      <c r="X1701" s="7"/>
    </row>
    <row r="1702" spans="23:24">
      <c r="W1702" s="36"/>
      <c r="X1702" s="7"/>
    </row>
    <row r="1703" spans="23:24">
      <c r="W1703" s="36"/>
      <c r="X1703" s="7"/>
    </row>
    <row r="1704" spans="23:24">
      <c r="W1704" s="36"/>
      <c r="X1704" s="7"/>
    </row>
    <row r="1705" spans="23:24">
      <c r="W1705" s="36"/>
      <c r="X1705" s="7"/>
    </row>
    <row r="1706" spans="23:24">
      <c r="W1706" s="36"/>
      <c r="X1706" s="7"/>
    </row>
    <row r="1707" spans="23:24">
      <c r="W1707" s="36"/>
      <c r="X1707" s="7"/>
    </row>
    <row r="1708" spans="23:24">
      <c r="W1708" s="36"/>
      <c r="X1708" s="7"/>
    </row>
    <row r="1709" spans="23:24">
      <c r="W1709" s="36"/>
      <c r="X1709" s="7"/>
    </row>
    <row r="1710" spans="23:24">
      <c r="W1710" s="36"/>
      <c r="X1710" s="7"/>
    </row>
    <row r="1711" spans="23:24">
      <c r="W1711" s="36"/>
      <c r="X1711" s="7"/>
    </row>
    <row r="1712" spans="23:24">
      <c r="W1712" s="36"/>
      <c r="X1712" s="7"/>
    </row>
    <row r="1713" spans="23:24">
      <c r="W1713" s="36"/>
      <c r="X1713" s="7"/>
    </row>
    <row r="1714" spans="23:24">
      <c r="W1714" s="36"/>
      <c r="X1714" s="7"/>
    </row>
    <row r="1715" spans="23:24">
      <c r="W1715" s="36"/>
      <c r="X1715" s="7"/>
    </row>
    <row r="1716" spans="23:24">
      <c r="W1716" s="36"/>
      <c r="X1716" s="7"/>
    </row>
    <row r="1717" spans="23:24">
      <c r="W1717" s="36"/>
      <c r="X1717" s="7"/>
    </row>
    <row r="1718" spans="23:24">
      <c r="W1718" s="36"/>
      <c r="X1718" s="7"/>
    </row>
    <row r="1719" spans="23:24">
      <c r="W1719" s="36"/>
      <c r="X1719" s="7"/>
    </row>
    <row r="1720" spans="23:24">
      <c r="W1720" s="36"/>
      <c r="X1720" s="7"/>
    </row>
    <row r="1721" spans="23:24">
      <c r="W1721" s="36"/>
      <c r="X1721" s="7"/>
    </row>
    <row r="1722" spans="23:24">
      <c r="W1722" s="36"/>
      <c r="X1722" s="7"/>
    </row>
    <row r="1723" spans="23:24">
      <c r="W1723" s="36"/>
      <c r="X1723" s="7"/>
    </row>
    <row r="1724" spans="23:24">
      <c r="W1724" s="36"/>
      <c r="X1724" s="7"/>
    </row>
    <row r="1725" spans="23:24">
      <c r="W1725" s="36"/>
      <c r="X1725" s="7"/>
    </row>
    <row r="1726" spans="23:24">
      <c r="W1726" s="36"/>
      <c r="X1726" s="7"/>
    </row>
    <row r="1727" spans="23:24">
      <c r="W1727" s="36"/>
      <c r="X1727" s="7"/>
    </row>
    <row r="1728" spans="23:24">
      <c r="W1728" s="36"/>
      <c r="X1728" s="7"/>
    </row>
    <row r="1729" spans="23:24">
      <c r="W1729" s="36"/>
      <c r="X1729" s="7"/>
    </row>
    <row r="1730" spans="23:24">
      <c r="W1730" s="36"/>
      <c r="X1730" s="7"/>
    </row>
    <row r="1731" spans="23:24">
      <c r="W1731" s="36"/>
      <c r="X1731" s="7"/>
    </row>
    <row r="1732" spans="23:24">
      <c r="W1732" s="36"/>
      <c r="X1732" s="7"/>
    </row>
    <row r="1733" spans="23:24">
      <c r="W1733" s="36"/>
      <c r="X1733" s="7"/>
    </row>
    <row r="1734" spans="23:24">
      <c r="W1734" s="36"/>
      <c r="X1734" s="7"/>
    </row>
    <row r="1735" spans="23:24">
      <c r="W1735" s="36"/>
      <c r="X1735" s="7"/>
    </row>
    <row r="1736" spans="23:24">
      <c r="W1736" s="36"/>
      <c r="X1736" s="7"/>
    </row>
    <row r="1737" spans="23:24">
      <c r="W1737" s="36"/>
      <c r="X1737" s="7"/>
    </row>
    <row r="1738" spans="23:24">
      <c r="W1738" s="36"/>
      <c r="X1738" s="7"/>
    </row>
    <row r="1739" spans="23:24">
      <c r="W1739" s="36"/>
      <c r="X1739" s="7"/>
    </row>
    <row r="1740" spans="23:24">
      <c r="W1740" s="36"/>
      <c r="X1740" s="7"/>
    </row>
    <row r="1741" spans="23:24">
      <c r="W1741" s="36"/>
      <c r="X1741" s="7"/>
    </row>
    <row r="1742" spans="23:24">
      <c r="W1742" s="36"/>
      <c r="X1742" s="7"/>
    </row>
    <row r="1743" spans="23:24">
      <c r="W1743" s="36"/>
      <c r="X1743" s="7"/>
    </row>
    <row r="1744" spans="23:24">
      <c r="W1744" s="36"/>
      <c r="X1744" s="7"/>
    </row>
    <row r="1745" spans="23:24">
      <c r="W1745" s="36"/>
      <c r="X1745" s="7"/>
    </row>
    <row r="1746" spans="23:24">
      <c r="W1746" s="36"/>
      <c r="X1746" s="7"/>
    </row>
    <row r="1747" spans="23:24">
      <c r="W1747" s="36"/>
      <c r="X1747" s="7"/>
    </row>
    <row r="1748" spans="23:24">
      <c r="W1748" s="36"/>
      <c r="X1748" s="7"/>
    </row>
    <row r="1749" spans="23:24">
      <c r="W1749" s="36"/>
      <c r="X1749" s="7"/>
    </row>
    <row r="1750" spans="23:24">
      <c r="W1750" s="36"/>
      <c r="X1750" s="7"/>
    </row>
    <row r="1751" spans="23:24">
      <c r="W1751" s="36"/>
      <c r="X1751" s="7"/>
    </row>
    <row r="1752" spans="23:24">
      <c r="W1752" s="36"/>
      <c r="X1752" s="7"/>
    </row>
    <row r="1753" spans="23:24">
      <c r="W1753" s="36"/>
      <c r="X1753" s="7"/>
    </row>
    <row r="1754" spans="23:24">
      <c r="W1754" s="36"/>
      <c r="X1754" s="7"/>
    </row>
    <row r="1755" spans="23:24">
      <c r="W1755" s="36"/>
      <c r="X1755" s="7"/>
    </row>
    <row r="1756" spans="23:24">
      <c r="W1756" s="36"/>
      <c r="X1756" s="7"/>
    </row>
    <row r="1757" spans="23:24">
      <c r="W1757" s="36"/>
      <c r="X1757" s="7"/>
    </row>
    <row r="1758" spans="23:24">
      <c r="W1758" s="36"/>
      <c r="X1758" s="7"/>
    </row>
    <row r="1759" spans="23:24">
      <c r="W1759" s="36"/>
      <c r="X1759" s="7"/>
    </row>
    <row r="1760" spans="23:24">
      <c r="W1760" s="36"/>
      <c r="X1760" s="7"/>
    </row>
    <row r="1761" spans="23:24">
      <c r="W1761" s="36"/>
      <c r="X1761" s="7"/>
    </row>
    <row r="1762" spans="23:24">
      <c r="W1762" s="36"/>
      <c r="X1762" s="7"/>
    </row>
    <row r="1763" spans="23:24">
      <c r="W1763" s="36"/>
      <c r="X1763" s="7"/>
    </row>
    <row r="1764" spans="23:24">
      <c r="W1764" s="36"/>
      <c r="X1764" s="7"/>
    </row>
    <row r="1765" spans="23:24">
      <c r="W1765" s="36"/>
      <c r="X1765" s="7"/>
    </row>
    <row r="1766" spans="23:24">
      <c r="W1766" s="36"/>
      <c r="X1766" s="7"/>
    </row>
    <row r="1767" spans="23:24">
      <c r="W1767" s="36"/>
      <c r="X1767" s="7"/>
    </row>
    <row r="1768" spans="23:24">
      <c r="W1768" s="36"/>
      <c r="X1768" s="7"/>
    </row>
    <row r="1769" spans="23:24">
      <c r="W1769" s="36"/>
      <c r="X1769" s="7"/>
    </row>
    <row r="1770" spans="23:24">
      <c r="W1770" s="36"/>
      <c r="X1770" s="7"/>
    </row>
    <row r="1771" spans="23:24">
      <c r="W1771" s="36"/>
      <c r="X1771" s="7"/>
    </row>
    <row r="1772" spans="23:24">
      <c r="W1772" s="36"/>
      <c r="X1772" s="7"/>
    </row>
    <row r="1773" spans="23:24">
      <c r="W1773" s="36"/>
      <c r="X1773" s="7"/>
    </row>
    <row r="1774" spans="23:24">
      <c r="W1774" s="36"/>
      <c r="X1774" s="7"/>
    </row>
    <row r="1775" spans="23:24">
      <c r="W1775" s="36"/>
      <c r="X1775" s="7"/>
    </row>
    <row r="1776" spans="23:24">
      <c r="W1776" s="36"/>
      <c r="X1776" s="7"/>
    </row>
    <row r="1777" spans="23:24">
      <c r="W1777" s="36"/>
      <c r="X1777" s="7"/>
    </row>
    <row r="1778" spans="23:24">
      <c r="W1778" s="36"/>
      <c r="X1778" s="7"/>
    </row>
    <row r="1779" spans="23:24">
      <c r="W1779" s="36"/>
      <c r="X1779" s="7"/>
    </row>
    <row r="1780" spans="23:24">
      <c r="W1780" s="36"/>
      <c r="X1780" s="7"/>
    </row>
    <row r="1781" spans="23:24">
      <c r="W1781" s="36"/>
      <c r="X1781" s="7"/>
    </row>
    <row r="1782" spans="23:24">
      <c r="W1782" s="36"/>
      <c r="X1782" s="7"/>
    </row>
    <row r="1783" spans="23:24">
      <c r="W1783" s="36"/>
      <c r="X1783" s="7"/>
    </row>
    <row r="1784" spans="23:24">
      <c r="W1784" s="36"/>
      <c r="X1784" s="7"/>
    </row>
    <row r="1785" spans="23:24">
      <c r="W1785" s="36"/>
      <c r="X1785" s="7"/>
    </row>
    <row r="1786" spans="23:24">
      <c r="W1786" s="36"/>
      <c r="X1786" s="7"/>
    </row>
    <row r="1787" spans="23:24">
      <c r="W1787" s="36"/>
      <c r="X1787" s="7"/>
    </row>
    <row r="1788" spans="23:24">
      <c r="W1788" s="36"/>
      <c r="X1788" s="7"/>
    </row>
    <row r="1789" spans="23:24">
      <c r="W1789" s="36"/>
      <c r="X1789" s="7"/>
    </row>
    <row r="1790" spans="23:24">
      <c r="W1790" s="36"/>
      <c r="X1790" s="7"/>
    </row>
    <row r="1791" spans="23:24">
      <c r="W1791" s="36"/>
      <c r="X1791" s="7"/>
    </row>
    <row r="1792" spans="23:24">
      <c r="W1792" s="36"/>
      <c r="X1792" s="7"/>
    </row>
    <row r="1793" spans="23:24">
      <c r="W1793" s="36"/>
      <c r="X1793" s="7"/>
    </row>
    <row r="1794" spans="23:24">
      <c r="W1794" s="36"/>
      <c r="X1794" s="7"/>
    </row>
    <row r="1795" spans="23:24">
      <c r="W1795" s="36"/>
      <c r="X1795" s="7"/>
    </row>
    <row r="1796" spans="23:24">
      <c r="W1796" s="36"/>
      <c r="X1796" s="7"/>
    </row>
    <row r="1797" spans="23:24">
      <c r="W1797" s="36"/>
      <c r="X1797" s="7"/>
    </row>
    <row r="1798" spans="23:24">
      <c r="W1798" s="36"/>
      <c r="X1798" s="7"/>
    </row>
    <row r="1799" spans="23:24">
      <c r="W1799" s="36"/>
      <c r="X1799" s="7"/>
    </row>
    <row r="1800" spans="23:24">
      <c r="W1800" s="36"/>
      <c r="X1800" s="7"/>
    </row>
    <row r="1801" spans="23:24">
      <c r="W1801" s="36"/>
      <c r="X1801" s="7"/>
    </row>
    <row r="1802" spans="23:24">
      <c r="W1802" s="36"/>
      <c r="X1802" s="7"/>
    </row>
    <row r="1803" spans="23:24">
      <c r="W1803" s="36"/>
      <c r="X1803" s="7"/>
    </row>
    <row r="1804" spans="23:24">
      <c r="W1804" s="36"/>
      <c r="X1804" s="7"/>
    </row>
    <row r="1805" spans="23:24">
      <c r="W1805" s="36"/>
      <c r="X1805" s="7"/>
    </row>
    <row r="1806" spans="23:24">
      <c r="W1806" s="36"/>
      <c r="X1806" s="7"/>
    </row>
    <row r="1807" spans="23:24">
      <c r="W1807" s="36"/>
      <c r="X1807" s="7"/>
    </row>
    <row r="1808" spans="23:24">
      <c r="W1808" s="36"/>
      <c r="X1808" s="7"/>
    </row>
    <row r="1809" spans="23:24">
      <c r="W1809" s="36"/>
      <c r="X1809" s="7"/>
    </row>
    <row r="1810" spans="23:24">
      <c r="W1810" s="36"/>
      <c r="X1810" s="7"/>
    </row>
    <row r="1811" spans="23:24">
      <c r="W1811" s="36"/>
      <c r="X1811" s="7"/>
    </row>
    <row r="1812" spans="23:24">
      <c r="W1812" s="36"/>
      <c r="X1812" s="7"/>
    </row>
    <row r="1813" spans="23:24">
      <c r="W1813" s="36"/>
      <c r="X1813" s="7"/>
    </row>
    <row r="1814" spans="23:24">
      <c r="W1814" s="36"/>
      <c r="X1814" s="7"/>
    </row>
    <row r="1815" spans="23:24">
      <c r="W1815" s="36"/>
      <c r="X1815" s="7"/>
    </row>
    <row r="1816" spans="23:24">
      <c r="W1816" s="36"/>
      <c r="X1816" s="7"/>
    </row>
    <row r="1817" spans="23:24">
      <c r="W1817" s="36"/>
      <c r="X1817" s="7"/>
    </row>
    <row r="1818" spans="23:24">
      <c r="W1818" s="36"/>
      <c r="X1818" s="7"/>
    </row>
    <row r="1819" spans="23:24">
      <c r="W1819" s="36"/>
      <c r="X1819" s="7"/>
    </row>
    <row r="1820" spans="23:24">
      <c r="W1820" s="36"/>
      <c r="X1820" s="7"/>
    </row>
    <row r="1821" spans="23:24">
      <c r="W1821" s="36"/>
      <c r="X1821" s="7"/>
    </row>
    <row r="1822" spans="23:24">
      <c r="W1822" s="36"/>
      <c r="X1822" s="7"/>
    </row>
    <row r="1823" spans="23:24">
      <c r="W1823" s="36"/>
      <c r="X1823" s="7"/>
    </row>
    <row r="1824" spans="23:24">
      <c r="W1824" s="36"/>
      <c r="X1824" s="7"/>
    </row>
    <row r="1825" spans="23:24">
      <c r="W1825" s="36"/>
      <c r="X1825" s="7"/>
    </row>
    <row r="1826" spans="23:24">
      <c r="W1826" s="36"/>
      <c r="X1826" s="7"/>
    </row>
    <row r="1827" spans="23:24">
      <c r="W1827" s="36"/>
      <c r="X1827" s="7"/>
    </row>
    <row r="1828" spans="23:24">
      <c r="W1828" s="36"/>
      <c r="X1828" s="7"/>
    </row>
    <row r="1829" spans="23:24">
      <c r="W1829" s="36"/>
      <c r="X1829" s="7"/>
    </row>
    <row r="1830" spans="23:24">
      <c r="W1830" s="36"/>
      <c r="X1830" s="7"/>
    </row>
    <row r="1831" spans="23:24">
      <c r="W1831" s="36"/>
      <c r="X1831" s="7"/>
    </row>
    <row r="1832" spans="23:24">
      <c r="W1832" s="36"/>
      <c r="X1832" s="7"/>
    </row>
    <row r="1833" spans="23:24">
      <c r="W1833" s="36"/>
      <c r="X1833" s="7"/>
    </row>
    <row r="1834" spans="23:24">
      <c r="W1834" s="36"/>
      <c r="X1834" s="7"/>
    </row>
    <row r="1835" spans="23:24">
      <c r="W1835" s="36"/>
      <c r="X1835" s="7"/>
    </row>
    <row r="1836" spans="23:24">
      <c r="W1836" s="36"/>
      <c r="X1836" s="7"/>
    </row>
    <row r="1837" spans="23:24">
      <c r="W1837" s="36"/>
      <c r="X1837" s="7"/>
    </row>
    <row r="1838" spans="23:24">
      <c r="W1838" s="36"/>
      <c r="X1838" s="7"/>
    </row>
    <row r="1839" spans="23:24">
      <c r="W1839" s="36"/>
      <c r="X1839" s="7"/>
    </row>
    <row r="1840" spans="23:24">
      <c r="W1840" s="36"/>
      <c r="X1840" s="7"/>
    </row>
    <row r="1841" spans="23:24">
      <c r="W1841" s="36"/>
      <c r="X1841" s="7"/>
    </row>
    <row r="1842" spans="23:24">
      <c r="W1842" s="36"/>
      <c r="X1842" s="7"/>
    </row>
    <row r="1843" spans="23:24">
      <c r="W1843" s="36"/>
      <c r="X1843" s="7"/>
    </row>
    <row r="1844" spans="23:24">
      <c r="W1844" s="36"/>
      <c r="X1844" s="7"/>
    </row>
    <row r="1845" spans="23:24">
      <c r="W1845" s="36"/>
      <c r="X1845" s="7"/>
    </row>
    <row r="1846" spans="23:24">
      <c r="W1846" s="36"/>
      <c r="X1846" s="7"/>
    </row>
    <row r="1847" spans="23:24">
      <c r="W1847" s="36"/>
      <c r="X1847" s="7"/>
    </row>
    <row r="1848" spans="23:24">
      <c r="W1848" s="36"/>
      <c r="X1848" s="7"/>
    </row>
    <row r="1849" spans="23:24">
      <c r="W1849" s="36"/>
      <c r="X1849" s="7"/>
    </row>
    <row r="1850" spans="23:24">
      <c r="W1850" s="36"/>
      <c r="X1850" s="7"/>
    </row>
    <row r="1851" spans="23:24">
      <c r="W1851" s="36"/>
      <c r="X1851" s="7"/>
    </row>
    <row r="1852" spans="23:24">
      <c r="W1852" s="36"/>
      <c r="X1852" s="7"/>
    </row>
    <row r="1853" spans="23:24">
      <c r="W1853" s="36"/>
      <c r="X1853" s="7"/>
    </row>
    <row r="1854" spans="23:24">
      <c r="W1854" s="36"/>
      <c r="X1854" s="7"/>
    </row>
    <row r="1855" spans="23:24">
      <c r="W1855" s="36"/>
      <c r="X1855" s="7"/>
    </row>
    <row r="1856" spans="23:24">
      <c r="W1856" s="36"/>
      <c r="X1856" s="7"/>
    </row>
    <row r="1857" spans="23:24">
      <c r="W1857" s="36"/>
      <c r="X1857" s="7"/>
    </row>
    <row r="1858" spans="23:24">
      <c r="W1858" s="36"/>
      <c r="X1858" s="7"/>
    </row>
    <row r="1859" spans="23:24">
      <c r="W1859" s="36"/>
      <c r="X1859" s="7"/>
    </row>
    <row r="1860" spans="23:24">
      <c r="W1860" s="36"/>
      <c r="X1860" s="7"/>
    </row>
    <row r="1861" spans="23:24">
      <c r="W1861" s="36"/>
      <c r="X1861" s="7"/>
    </row>
    <row r="1862" spans="23:24">
      <c r="W1862" s="36"/>
      <c r="X1862" s="7"/>
    </row>
    <row r="1863" spans="23:24">
      <c r="W1863" s="36"/>
      <c r="X1863" s="7"/>
    </row>
    <row r="1864" spans="23:24">
      <c r="W1864" s="36"/>
      <c r="X1864" s="7"/>
    </row>
    <row r="1865" spans="23:24">
      <c r="W1865" s="36"/>
      <c r="X1865" s="7"/>
    </row>
    <row r="1866" spans="23:24">
      <c r="W1866" s="36"/>
      <c r="X1866" s="7"/>
    </row>
    <row r="1867" spans="23:24">
      <c r="W1867" s="36"/>
      <c r="X1867" s="7"/>
    </row>
    <row r="1868" spans="23:24">
      <c r="W1868" s="36"/>
      <c r="X1868" s="7"/>
    </row>
    <row r="1869" spans="23:24">
      <c r="W1869" s="36"/>
      <c r="X1869" s="7"/>
    </row>
    <row r="1870" spans="23:24">
      <c r="W1870" s="36"/>
      <c r="X1870" s="7"/>
    </row>
    <row r="1871" spans="23:24">
      <c r="W1871" s="36"/>
      <c r="X1871" s="7"/>
    </row>
    <row r="1872" spans="23:24">
      <c r="W1872" s="36"/>
      <c r="X1872" s="7"/>
    </row>
    <row r="1873" spans="23:24">
      <c r="W1873" s="36"/>
      <c r="X1873" s="7"/>
    </row>
    <row r="1874" spans="23:24">
      <c r="W1874" s="36"/>
      <c r="X1874" s="7"/>
    </row>
    <row r="1875" spans="23:24">
      <c r="W1875" s="36"/>
      <c r="X1875" s="7"/>
    </row>
    <row r="1876" spans="23:24">
      <c r="W1876" s="36"/>
      <c r="X1876" s="7"/>
    </row>
    <row r="1877" spans="23:24">
      <c r="W1877" s="36"/>
      <c r="X1877" s="7"/>
    </row>
    <row r="1878" spans="23:24">
      <c r="W1878" s="36"/>
      <c r="X1878" s="7"/>
    </row>
    <row r="1879" spans="23:24">
      <c r="W1879" s="36"/>
      <c r="X1879" s="7"/>
    </row>
    <row r="1880" spans="23:24">
      <c r="W1880" s="36"/>
      <c r="X1880" s="7"/>
    </row>
    <row r="1881" spans="23:24">
      <c r="W1881" s="36"/>
      <c r="X1881" s="7"/>
    </row>
    <row r="1882" spans="23:24">
      <c r="W1882" s="36"/>
      <c r="X1882" s="7"/>
    </row>
    <row r="1883" spans="23:24">
      <c r="W1883" s="36"/>
      <c r="X1883" s="7"/>
    </row>
    <row r="1884" spans="23:24">
      <c r="W1884" s="36"/>
      <c r="X1884" s="7"/>
    </row>
    <row r="1885" spans="23:24">
      <c r="W1885" s="36"/>
      <c r="X1885" s="7"/>
    </row>
    <row r="1886" spans="23:24">
      <c r="W1886" s="36"/>
      <c r="X1886" s="7"/>
    </row>
    <row r="1887" spans="23:24">
      <c r="W1887" s="36"/>
      <c r="X1887" s="7"/>
    </row>
    <row r="1888" spans="23:24">
      <c r="W1888" s="36"/>
      <c r="X1888" s="7"/>
    </row>
    <row r="1889" spans="23:24">
      <c r="W1889" s="36"/>
      <c r="X1889" s="7"/>
    </row>
    <row r="1890" spans="23:24">
      <c r="W1890" s="36"/>
      <c r="X1890" s="7"/>
    </row>
    <row r="1891" spans="23:24">
      <c r="W1891" s="36"/>
      <c r="X1891" s="7"/>
    </row>
    <row r="1892" spans="23:24">
      <c r="W1892" s="36"/>
      <c r="X1892" s="7"/>
    </row>
    <row r="1893" spans="23:24">
      <c r="W1893" s="36"/>
      <c r="X1893" s="7"/>
    </row>
    <row r="1894" spans="23:24">
      <c r="W1894" s="36"/>
      <c r="X1894" s="7"/>
    </row>
    <row r="1895" spans="23:24">
      <c r="W1895" s="36"/>
      <c r="X1895" s="7"/>
    </row>
    <row r="1896" spans="23:24">
      <c r="W1896" s="36"/>
      <c r="X1896" s="7"/>
    </row>
    <row r="1897" spans="23:24">
      <c r="W1897" s="36"/>
      <c r="X1897" s="7"/>
    </row>
    <row r="1898" spans="23:24">
      <c r="W1898" s="36"/>
      <c r="X1898" s="7"/>
    </row>
    <row r="1899" spans="23:24">
      <c r="W1899" s="36"/>
      <c r="X1899" s="7"/>
    </row>
    <row r="1900" spans="23:24">
      <c r="W1900" s="36"/>
      <c r="X1900" s="7"/>
    </row>
    <row r="1901" spans="23:24">
      <c r="W1901" s="36"/>
      <c r="X1901" s="7"/>
    </row>
    <row r="1902" spans="23:24">
      <c r="W1902" s="36"/>
      <c r="X1902" s="7"/>
    </row>
    <row r="1903" spans="23:24">
      <c r="W1903" s="36"/>
      <c r="X1903" s="7"/>
    </row>
    <row r="1904" spans="23:24">
      <c r="W1904" s="36"/>
      <c r="X1904" s="7"/>
    </row>
    <row r="1905" spans="23:24">
      <c r="W1905" s="36"/>
      <c r="X1905" s="7"/>
    </row>
    <row r="1906" spans="23:24">
      <c r="W1906" s="36"/>
      <c r="X1906" s="7"/>
    </row>
    <row r="1907" spans="23:24">
      <c r="W1907" s="36"/>
      <c r="X1907" s="7"/>
    </row>
    <row r="1908" spans="23:24">
      <c r="W1908" s="36"/>
      <c r="X1908" s="7"/>
    </row>
    <row r="1909" spans="23:24">
      <c r="W1909" s="36"/>
      <c r="X1909" s="7"/>
    </row>
    <row r="1910" spans="23:24">
      <c r="W1910" s="36"/>
      <c r="X1910" s="7"/>
    </row>
    <row r="1911" spans="23:24">
      <c r="W1911" s="36"/>
      <c r="X1911" s="7"/>
    </row>
    <row r="1912" spans="23:24">
      <c r="W1912" s="36"/>
      <c r="X1912" s="7"/>
    </row>
    <row r="1913" spans="23:24">
      <c r="W1913" s="36"/>
      <c r="X1913" s="7"/>
    </row>
    <row r="1914" spans="23:24">
      <c r="W1914" s="36"/>
      <c r="X1914" s="7"/>
    </row>
    <row r="1915" spans="23:24">
      <c r="W1915" s="36"/>
      <c r="X1915" s="7"/>
    </row>
    <row r="1916" spans="23:24">
      <c r="W1916" s="36"/>
      <c r="X1916" s="7"/>
    </row>
    <row r="1917" spans="23:24">
      <c r="W1917" s="36"/>
      <c r="X1917" s="7"/>
    </row>
    <row r="1918" spans="23:24">
      <c r="W1918" s="36"/>
      <c r="X1918" s="7"/>
    </row>
    <row r="1919" spans="23:24">
      <c r="W1919" s="36"/>
      <c r="X1919" s="7"/>
    </row>
    <row r="1920" spans="23:24">
      <c r="W1920" s="36"/>
      <c r="X1920" s="7"/>
    </row>
    <row r="1921" spans="23:24">
      <c r="W1921" s="36"/>
      <c r="X1921" s="7"/>
    </row>
    <row r="1922" spans="23:24">
      <c r="W1922" s="36"/>
      <c r="X1922" s="7"/>
    </row>
    <row r="1923" spans="23:24">
      <c r="W1923" s="36"/>
      <c r="X1923" s="7"/>
    </row>
    <row r="1924" spans="23:24">
      <c r="W1924" s="36"/>
      <c r="X1924" s="7"/>
    </row>
    <row r="1925" spans="23:24">
      <c r="W1925" s="36"/>
      <c r="X1925" s="7"/>
    </row>
    <row r="1926" spans="23:24">
      <c r="W1926" s="36"/>
      <c r="X1926" s="7"/>
    </row>
    <row r="1927" spans="23:24">
      <c r="W1927" s="36"/>
      <c r="X1927" s="7"/>
    </row>
    <row r="1928" spans="23:24">
      <c r="W1928" s="36"/>
      <c r="X1928" s="7"/>
    </row>
    <row r="1929" spans="23:24">
      <c r="W1929" s="36"/>
      <c r="X1929" s="7"/>
    </row>
    <row r="1930" spans="23:24">
      <c r="W1930" s="36"/>
      <c r="X1930" s="7"/>
    </row>
    <row r="1931" spans="23:24">
      <c r="W1931" s="36"/>
      <c r="X1931" s="7"/>
    </row>
    <row r="1932" spans="23:24">
      <c r="W1932" s="36"/>
      <c r="X1932" s="7"/>
    </row>
    <row r="1933" spans="23:24">
      <c r="W1933" s="36"/>
      <c r="X1933" s="7"/>
    </row>
    <row r="1934" spans="23:24">
      <c r="W1934" s="36"/>
      <c r="X1934" s="7"/>
    </row>
    <row r="1935" spans="23:24">
      <c r="W1935" s="36"/>
      <c r="X1935" s="7"/>
    </row>
    <row r="1936" spans="23:24">
      <c r="W1936" s="36"/>
      <c r="X1936" s="7"/>
    </row>
    <row r="1937" spans="23:24">
      <c r="W1937" s="36"/>
      <c r="X1937" s="7"/>
    </row>
    <row r="1938" spans="23:24">
      <c r="W1938" s="36"/>
      <c r="X1938" s="7"/>
    </row>
    <row r="1939" spans="23:24">
      <c r="W1939" s="36"/>
      <c r="X1939" s="7"/>
    </row>
    <row r="1940" spans="23:24">
      <c r="W1940" s="36"/>
      <c r="X1940" s="7"/>
    </row>
    <row r="1941" spans="23:24">
      <c r="W1941" s="36"/>
      <c r="X1941" s="7"/>
    </row>
    <row r="1942" spans="23:24">
      <c r="W1942" s="36"/>
      <c r="X1942" s="7"/>
    </row>
    <row r="1943" spans="23:24">
      <c r="W1943" s="36"/>
      <c r="X1943" s="7"/>
    </row>
    <row r="1944" spans="23:24">
      <c r="W1944" s="36"/>
      <c r="X1944" s="7"/>
    </row>
    <row r="1945" spans="23:24">
      <c r="W1945" s="36"/>
      <c r="X1945" s="7"/>
    </row>
    <row r="1946" spans="23:24">
      <c r="W1946" s="36"/>
      <c r="X1946" s="7"/>
    </row>
    <row r="1947" spans="23:24">
      <c r="W1947" s="36"/>
      <c r="X1947" s="7"/>
    </row>
    <row r="1948" spans="23:24">
      <c r="W1948" s="36"/>
      <c r="X1948" s="7"/>
    </row>
    <row r="1949" spans="23:24">
      <c r="W1949" s="36"/>
      <c r="X1949" s="7"/>
    </row>
    <row r="1950" spans="23:24">
      <c r="W1950" s="36"/>
      <c r="X1950" s="7"/>
    </row>
    <row r="1951" spans="23:24">
      <c r="W1951" s="36"/>
      <c r="X1951" s="7"/>
    </row>
    <row r="1952" spans="23:24">
      <c r="W1952" s="36"/>
      <c r="X1952" s="7"/>
    </row>
    <row r="1953" spans="23:24">
      <c r="W1953" s="36"/>
      <c r="X1953" s="7"/>
    </row>
    <row r="1954" spans="23:24">
      <c r="W1954" s="36"/>
      <c r="X1954" s="7"/>
    </row>
    <row r="1955" spans="23:24">
      <c r="W1955" s="36"/>
      <c r="X1955" s="7"/>
    </row>
    <row r="1956" spans="23:24">
      <c r="W1956" s="36"/>
      <c r="X1956" s="7"/>
    </row>
    <row r="1957" spans="23:24">
      <c r="W1957" s="36"/>
      <c r="X1957" s="7"/>
    </row>
    <row r="1958" spans="23:24">
      <c r="W1958" s="36"/>
      <c r="X1958" s="7"/>
    </row>
    <row r="1959" spans="23:24">
      <c r="W1959" s="36"/>
      <c r="X1959" s="7"/>
    </row>
    <row r="1960" spans="23:24">
      <c r="W1960" s="36"/>
      <c r="X1960" s="7"/>
    </row>
    <row r="1961" spans="23:24">
      <c r="W1961" s="36"/>
      <c r="X1961" s="7"/>
    </row>
    <row r="1962" spans="23:24">
      <c r="W1962" s="36"/>
      <c r="X1962" s="7"/>
    </row>
    <row r="1963" spans="23:24">
      <c r="W1963" s="36"/>
      <c r="X1963" s="7"/>
    </row>
    <row r="1964" spans="23:24">
      <c r="W1964" s="36"/>
      <c r="X1964" s="7"/>
    </row>
    <row r="1965" spans="23:24">
      <c r="W1965" s="36"/>
      <c r="X1965" s="7"/>
    </row>
    <row r="1966" spans="23:24">
      <c r="W1966" s="36"/>
      <c r="X1966" s="7"/>
    </row>
    <row r="1967" spans="23:24">
      <c r="W1967" s="36"/>
      <c r="X1967" s="7"/>
    </row>
    <row r="1968" spans="23:24">
      <c r="W1968" s="36"/>
      <c r="X1968" s="7"/>
    </row>
    <row r="1969" spans="23:24">
      <c r="W1969" s="36"/>
      <c r="X1969" s="7"/>
    </row>
    <row r="1970" spans="23:24">
      <c r="W1970" s="36"/>
      <c r="X1970" s="7"/>
    </row>
    <row r="1971" spans="23:24">
      <c r="W1971" s="36"/>
      <c r="X1971" s="7"/>
    </row>
    <row r="1972" spans="23:24">
      <c r="W1972" s="36"/>
      <c r="X1972" s="7"/>
    </row>
    <row r="1973" spans="23:24">
      <c r="W1973" s="36"/>
      <c r="X1973" s="7"/>
    </row>
    <row r="1974" spans="23:24">
      <c r="W1974" s="36"/>
      <c r="X1974" s="7"/>
    </row>
    <row r="1975" spans="23:24">
      <c r="W1975" s="36"/>
      <c r="X1975" s="7"/>
    </row>
    <row r="1976" spans="23:24">
      <c r="W1976" s="36"/>
      <c r="X1976" s="7"/>
    </row>
    <row r="1977" spans="23:24">
      <c r="W1977" s="36"/>
      <c r="X1977" s="7"/>
    </row>
    <row r="1978" spans="23:24">
      <c r="W1978" s="36"/>
      <c r="X1978" s="7"/>
    </row>
    <row r="1979" spans="23:24">
      <c r="W1979" s="36"/>
      <c r="X1979" s="7"/>
    </row>
    <row r="1980" spans="23:24">
      <c r="W1980" s="36"/>
      <c r="X1980" s="7"/>
    </row>
    <row r="1981" spans="23:24">
      <c r="W1981" s="36"/>
      <c r="X1981" s="7"/>
    </row>
    <row r="1982" spans="23:24">
      <c r="W1982" s="36"/>
      <c r="X1982" s="7"/>
    </row>
    <row r="1983" spans="23:24">
      <c r="W1983" s="36"/>
      <c r="X1983" s="7"/>
    </row>
    <row r="1984" spans="23:24">
      <c r="W1984" s="36"/>
      <c r="X1984" s="7"/>
    </row>
    <row r="1985" spans="23:24">
      <c r="W1985" s="36"/>
      <c r="X1985" s="7"/>
    </row>
    <row r="1986" spans="23:24">
      <c r="W1986" s="36"/>
      <c r="X1986" s="7"/>
    </row>
    <row r="1987" spans="23:24">
      <c r="W1987" s="36"/>
      <c r="X1987" s="7"/>
    </row>
    <row r="1988" spans="23:24">
      <c r="W1988" s="36"/>
      <c r="X1988" s="7"/>
    </row>
    <row r="1989" spans="23:24">
      <c r="W1989" s="36"/>
      <c r="X1989" s="7"/>
    </row>
    <row r="1990" spans="23:24">
      <c r="W1990" s="36"/>
      <c r="X1990" s="7"/>
    </row>
    <row r="1991" spans="23:24">
      <c r="W1991" s="36"/>
      <c r="X1991" s="7"/>
    </row>
    <row r="1992" spans="23:24">
      <c r="W1992" s="36"/>
      <c r="X1992" s="7"/>
    </row>
    <row r="1993" spans="23:24">
      <c r="W1993" s="36"/>
      <c r="X1993" s="7"/>
    </row>
    <row r="1994" spans="23:24">
      <c r="W1994" s="36"/>
      <c r="X1994" s="7"/>
    </row>
    <row r="1995" spans="23:24">
      <c r="W1995" s="36"/>
      <c r="X1995" s="7"/>
    </row>
    <row r="1996" spans="23:24">
      <c r="W1996" s="36"/>
      <c r="X1996" s="7"/>
    </row>
    <row r="1997" spans="23:24">
      <c r="W1997" s="36"/>
      <c r="X1997" s="7"/>
    </row>
    <row r="1998" spans="23:24">
      <c r="W1998" s="36"/>
      <c r="X1998" s="7"/>
    </row>
    <row r="1999" spans="23:24">
      <c r="W1999" s="36"/>
      <c r="X1999" s="7"/>
    </row>
    <row r="2000" spans="23:24">
      <c r="W2000" s="36"/>
      <c r="X2000" s="7"/>
    </row>
    <row r="2001" spans="23:24">
      <c r="W2001" s="36"/>
      <c r="X2001" s="7"/>
    </row>
    <row r="2002" spans="23:24">
      <c r="W2002" s="36"/>
      <c r="X2002" s="7"/>
    </row>
    <row r="2003" spans="23:24">
      <c r="W2003" s="36"/>
      <c r="X2003" s="7"/>
    </row>
    <row r="2004" spans="23:24">
      <c r="W2004" s="36"/>
      <c r="X2004" s="7"/>
    </row>
    <row r="2005" spans="23:24">
      <c r="W2005" s="36"/>
      <c r="X2005" s="7"/>
    </row>
    <row r="2006" spans="23:24">
      <c r="W2006" s="36"/>
      <c r="X2006" s="7"/>
    </row>
    <row r="2007" spans="23:24">
      <c r="W2007" s="36"/>
      <c r="X2007" s="7"/>
    </row>
    <row r="2008" spans="23:24">
      <c r="W2008" s="36"/>
      <c r="X2008" s="7"/>
    </row>
    <row r="2009" spans="23:24">
      <c r="W2009" s="36"/>
      <c r="X2009" s="7"/>
    </row>
    <row r="2010" spans="23:24">
      <c r="W2010" s="36"/>
      <c r="X2010" s="7"/>
    </row>
    <row r="2011" spans="23:24">
      <c r="W2011" s="36"/>
      <c r="X2011" s="7"/>
    </row>
    <row r="2012" spans="23:24">
      <c r="W2012" s="36"/>
      <c r="X2012" s="7"/>
    </row>
    <row r="2013" spans="23:24">
      <c r="W2013" s="36"/>
      <c r="X2013" s="7"/>
    </row>
    <row r="2014" spans="23:24">
      <c r="W2014" s="36"/>
      <c r="X2014" s="7"/>
    </row>
    <row r="2015" spans="23:24">
      <c r="W2015" s="36"/>
      <c r="X2015" s="7"/>
    </row>
    <row r="2016" spans="23:24">
      <c r="W2016" s="36"/>
      <c r="X2016" s="7"/>
    </row>
    <row r="2017" spans="23:24">
      <c r="W2017" s="36"/>
      <c r="X2017" s="7"/>
    </row>
    <row r="2018" spans="23:24">
      <c r="W2018" s="36"/>
      <c r="X2018" s="7"/>
    </row>
    <row r="2019" spans="23:24">
      <c r="W2019" s="36"/>
      <c r="X2019" s="7"/>
    </row>
    <row r="2020" spans="23:24">
      <c r="W2020" s="36"/>
      <c r="X2020" s="7"/>
    </row>
    <row r="2021" spans="23:24">
      <c r="W2021" s="36"/>
      <c r="X2021" s="7"/>
    </row>
    <row r="2022" spans="23:24">
      <c r="W2022" s="36"/>
      <c r="X2022" s="7"/>
    </row>
    <row r="2023" spans="23:24">
      <c r="W2023" s="36"/>
      <c r="X2023" s="7"/>
    </row>
    <row r="2024" spans="23:24">
      <c r="W2024" s="36"/>
      <c r="X2024" s="7"/>
    </row>
    <row r="2025" spans="23:24">
      <c r="W2025" s="36"/>
      <c r="X2025" s="7"/>
    </row>
    <row r="2026" spans="23:24">
      <c r="W2026" s="36"/>
      <c r="X2026" s="7"/>
    </row>
    <row r="2027" spans="23:24">
      <c r="W2027" s="36"/>
      <c r="X2027" s="7"/>
    </row>
    <row r="2028" spans="23:24">
      <c r="W2028" s="36"/>
      <c r="X2028" s="7"/>
    </row>
    <row r="2029" spans="23:24">
      <c r="W2029" s="36"/>
      <c r="X2029" s="7"/>
    </row>
    <row r="2030" spans="23:24">
      <c r="W2030" s="36"/>
      <c r="X2030" s="7"/>
    </row>
    <row r="2031" spans="23:24">
      <c r="W2031" s="36"/>
      <c r="X2031" s="7"/>
    </row>
    <row r="2032" spans="23:24">
      <c r="W2032" s="36"/>
      <c r="X2032" s="7"/>
    </row>
    <row r="2033" spans="23:24">
      <c r="W2033" s="36"/>
      <c r="X2033" s="7"/>
    </row>
    <row r="2034" spans="23:24">
      <c r="W2034" s="36"/>
      <c r="X2034" s="7"/>
    </row>
    <row r="2035" spans="23:24">
      <c r="W2035" s="36"/>
      <c r="X2035" s="7"/>
    </row>
    <row r="2036" spans="23:24">
      <c r="W2036" s="36"/>
      <c r="X2036" s="7"/>
    </row>
    <row r="2037" spans="23:24">
      <c r="W2037" s="36"/>
      <c r="X2037" s="7"/>
    </row>
    <row r="2038" spans="23:24">
      <c r="W2038" s="36"/>
      <c r="X2038" s="7"/>
    </row>
    <row r="2039" spans="23:24">
      <c r="W2039" s="36"/>
      <c r="X2039" s="7"/>
    </row>
    <row r="2040" spans="23:24">
      <c r="W2040" s="36"/>
      <c r="X2040" s="7"/>
    </row>
    <row r="2041" spans="23:24">
      <c r="W2041" s="36"/>
      <c r="X2041" s="7"/>
    </row>
    <row r="2042" spans="23:24">
      <c r="W2042" s="36"/>
      <c r="X2042" s="7"/>
    </row>
    <row r="2043" spans="23:24">
      <c r="W2043" s="36"/>
      <c r="X2043" s="7"/>
    </row>
    <row r="2044" spans="23:24">
      <c r="W2044" s="36"/>
      <c r="X2044" s="7"/>
    </row>
    <row r="2045" spans="23:24">
      <c r="W2045" s="36"/>
      <c r="X2045" s="7"/>
    </row>
    <row r="2046" spans="23:24">
      <c r="W2046" s="36"/>
      <c r="X2046" s="7"/>
    </row>
    <row r="2047" spans="23:24">
      <c r="W2047" s="36"/>
      <c r="X2047" s="7"/>
    </row>
    <row r="2048" spans="23:24">
      <c r="W2048" s="36"/>
      <c r="X2048" s="7"/>
    </row>
    <row r="2049" spans="23:24">
      <c r="W2049" s="36"/>
      <c r="X2049" s="7"/>
    </row>
    <row r="2050" spans="23:24">
      <c r="W2050" s="36"/>
      <c r="X2050" s="7"/>
    </row>
    <row r="2051" spans="23:24">
      <c r="W2051" s="36"/>
      <c r="X2051" s="7"/>
    </row>
    <row r="2052" spans="23:24">
      <c r="W2052" s="36"/>
      <c r="X2052" s="7"/>
    </row>
    <row r="2053" spans="23:24">
      <c r="W2053" s="36"/>
      <c r="X2053" s="7"/>
    </row>
    <row r="2054" spans="23:24">
      <c r="W2054" s="36"/>
      <c r="X2054" s="7"/>
    </row>
    <row r="2055" spans="23:24">
      <c r="W2055" s="36"/>
      <c r="X2055" s="7"/>
    </row>
    <row r="2056" spans="23:24">
      <c r="W2056" s="36"/>
      <c r="X2056" s="7"/>
    </row>
    <row r="2057" spans="23:24">
      <c r="W2057" s="36"/>
      <c r="X2057" s="7"/>
    </row>
    <row r="2058" spans="23:24">
      <c r="W2058" s="36"/>
      <c r="X2058" s="7"/>
    </row>
    <row r="2059" spans="23:24">
      <c r="W2059" s="36"/>
      <c r="X2059" s="7"/>
    </row>
    <row r="2060" spans="23:24">
      <c r="W2060" s="36"/>
      <c r="X2060" s="7"/>
    </row>
    <row r="2061" spans="23:24">
      <c r="W2061" s="36"/>
      <c r="X2061" s="7"/>
    </row>
    <row r="2062" spans="23:24">
      <c r="W2062" s="36"/>
      <c r="X2062" s="7"/>
    </row>
    <row r="2063" spans="23:24">
      <c r="W2063" s="36"/>
      <c r="X2063" s="7"/>
    </row>
    <row r="2064" spans="23:24">
      <c r="W2064" s="36"/>
      <c r="X2064" s="7"/>
    </row>
    <row r="2065" spans="23:24">
      <c r="W2065" s="36"/>
      <c r="X2065" s="7"/>
    </row>
    <row r="2066" spans="23:24">
      <c r="W2066" s="36"/>
      <c r="X2066" s="7"/>
    </row>
    <row r="2067" spans="23:24">
      <c r="W2067" s="36"/>
      <c r="X2067" s="7"/>
    </row>
    <row r="2068" spans="23:24">
      <c r="W2068" s="36"/>
      <c r="X2068" s="7"/>
    </row>
    <row r="2069" spans="23:24">
      <c r="W2069" s="36"/>
      <c r="X2069" s="7"/>
    </row>
    <row r="2070" spans="23:24">
      <c r="W2070" s="36"/>
      <c r="X2070" s="7"/>
    </row>
    <row r="2071" spans="23:24">
      <c r="W2071" s="36"/>
      <c r="X2071" s="7"/>
    </row>
    <row r="2072" spans="23:24">
      <c r="W2072" s="36"/>
      <c r="X2072" s="7"/>
    </row>
    <row r="2073" spans="23:24">
      <c r="W2073" s="36"/>
      <c r="X2073" s="7"/>
    </row>
    <row r="2074" spans="23:24">
      <c r="W2074" s="36"/>
      <c r="X2074" s="7"/>
    </row>
    <row r="2075" spans="23:24">
      <c r="W2075" s="36"/>
      <c r="X2075" s="7"/>
    </row>
    <row r="2076" spans="23:24">
      <c r="W2076" s="36"/>
      <c r="X2076" s="7"/>
    </row>
    <row r="2077" spans="23:24">
      <c r="W2077" s="36"/>
      <c r="X2077" s="7"/>
    </row>
    <row r="2078" spans="23:24">
      <c r="W2078" s="36"/>
      <c r="X2078" s="7"/>
    </row>
    <row r="2079" spans="23:24">
      <c r="W2079" s="36"/>
      <c r="X2079" s="7"/>
    </row>
    <row r="2080" spans="23:24">
      <c r="W2080" s="36"/>
      <c r="X2080" s="7"/>
    </row>
    <row r="2081" spans="23:24">
      <c r="W2081" s="36"/>
      <c r="X2081" s="7"/>
    </row>
    <row r="2082" spans="23:24">
      <c r="W2082" s="36"/>
      <c r="X2082" s="7"/>
    </row>
    <row r="2083" spans="23:24">
      <c r="W2083" s="36"/>
      <c r="X2083" s="7"/>
    </row>
    <row r="2084" spans="23:24">
      <c r="W2084" s="36"/>
      <c r="X2084" s="7"/>
    </row>
    <row r="2085" spans="23:24">
      <c r="W2085" s="36"/>
      <c r="X2085" s="7"/>
    </row>
    <row r="2086" spans="23:24">
      <c r="W2086" s="36"/>
      <c r="X2086" s="7"/>
    </row>
    <row r="2087" spans="23:24">
      <c r="W2087" s="36"/>
      <c r="X2087" s="7"/>
    </row>
    <row r="2088" spans="23:24">
      <c r="W2088" s="36"/>
      <c r="X2088" s="7"/>
    </row>
    <row r="2089" spans="23:24">
      <c r="W2089" s="36"/>
      <c r="X2089" s="7"/>
    </row>
    <row r="2090" spans="23:24">
      <c r="W2090" s="36"/>
      <c r="X2090" s="7"/>
    </row>
    <row r="2091" spans="23:24">
      <c r="W2091" s="36"/>
      <c r="X2091" s="7"/>
    </row>
    <row r="2092" spans="23:24">
      <c r="W2092" s="36"/>
      <c r="X2092" s="7"/>
    </row>
    <row r="2093" spans="23:24">
      <c r="W2093" s="36"/>
      <c r="X2093" s="7"/>
    </row>
    <row r="2094" spans="23:24">
      <c r="W2094" s="36"/>
      <c r="X2094" s="7"/>
    </row>
    <row r="2095" spans="23:24">
      <c r="W2095" s="36"/>
      <c r="X2095" s="7"/>
    </row>
    <row r="2096" spans="23:24">
      <c r="W2096" s="36"/>
      <c r="X2096" s="7"/>
    </row>
    <row r="2097" spans="23:24">
      <c r="W2097" s="36"/>
      <c r="X2097" s="7"/>
    </row>
    <row r="2098" spans="23:24">
      <c r="W2098" s="36"/>
      <c r="X2098" s="7"/>
    </row>
    <row r="2099" spans="23:24">
      <c r="W2099" s="36"/>
      <c r="X2099" s="7"/>
    </row>
    <row r="2100" spans="23:24">
      <c r="W2100" s="36"/>
      <c r="X2100" s="7"/>
    </row>
    <row r="2101" spans="23:24">
      <c r="W2101" s="36"/>
      <c r="X2101" s="7"/>
    </row>
    <row r="2102" spans="23:24">
      <c r="W2102" s="36"/>
      <c r="X2102" s="7"/>
    </row>
    <row r="2103" spans="23:24">
      <c r="W2103" s="36"/>
      <c r="X2103" s="7"/>
    </row>
    <row r="2104" spans="23:24">
      <c r="W2104" s="36"/>
      <c r="X2104" s="7"/>
    </row>
    <row r="2105" spans="23:24">
      <c r="W2105" s="36"/>
      <c r="X2105" s="7"/>
    </row>
    <row r="2106" spans="23:24">
      <c r="W2106" s="36"/>
      <c r="X2106" s="7"/>
    </row>
    <row r="2107" spans="23:24">
      <c r="W2107" s="36"/>
      <c r="X2107" s="7"/>
    </row>
    <row r="2108" spans="23:24">
      <c r="W2108" s="36"/>
      <c r="X2108" s="7"/>
    </row>
    <row r="2109" spans="23:24">
      <c r="W2109" s="36"/>
      <c r="X2109" s="7"/>
    </row>
    <row r="2110" spans="23:24">
      <c r="W2110" s="36"/>
      <c r="X2110" s="7"/>
    </row>
    <row r="2111" spans="23:24">
      <c r="W2111" s="36"/>
      <c r="X2111" s="7"/>
    </row>
    <row r="2112" spans="23:24">
      <c r="W2112" s="36"/>
      <c r="X2112" s="7"/>
    </row>
    <row r="2113" spans="23:24">
      <c r="W2113" s="36"/>
      <c r="X2113" s="7"/>
    </row>
    <row r="2114" spans="23:24">
      <c r="W2114" s="36"/>
      <c r="X2114" s="7"/>
    </row>
    <row r="2115" spans="23:24">
      <c r="W2115" s="36"/>
      <c r="X2115" s="7"/>
    </row>
    <row r="2116" spans="23:24">
      <c r="W2116" s="36"/>
      <c r="X2116" s="7"/>
    </row>
    <row r="2117" spans="23:24">
      <c r="W2117" s="36"/>
      <c r="X2117" s="7"/>
    </row>
    <row r="2118" spans="23:24">
      <c r="W2118" s="36"/>
      <c r="X2118" s="7"/>
    </row>
    <row r="2119" spans="23:24">
      <c r="W2119" s="36"/>
      <c r="X2119" s="7"/>
    </row>
    <row r="2120" spans="23:24">
      <c r="W2120" s="36"/>
      <c r="X2120" s="7"/>
    </row>
    <row r="2121" spans="23:24">
      <c r="W2121" s="36"/>
      <c r="X2121" s="7"/>
    </row>
    <row r="2122" spans="23:24">
      <c r="W2122" s="36"/>
      <c r="X2122" s="7"/>
    </row>
    <row r="2123" spans="23:24">
      <c r="W2123" s="36"/>
      <c r="X2123" s="7"/>
    </row>
    <row r="2124" spans="23:24">
      <c r="W2124" s="36"/>
      <c r="X2124" s="7"/>
    </row>
    <row r="2125" spans="23:24">
      <c r="W2125" s="36"/>
      <c r="X2125" s="7"/>
    </row>
    <row r="2126" spans="23:24">
      <c r="W2126" s="36"/>
      <c r="X2126" s="7"/>
    </row>
    <row r="2127" spans="23:24">
      <c r="W2127" s="36"/>
      <c r="X2127" s="7"/>
    </row>
    <row r="2128" spans="23:24">
      <c r="W2128" s="36"/>
      <c r="X2128" s="7"/>
    </row>
    <row r="2129" spans="23:24">
      <c r="W2129" s="36"/>
      <c r="X2129" s="7"/>
    </row>
    <row r="2130" spans="23:24">
      <c r="W2130" s="36"/>
      <c r="X2130" s="7"/>
    </row>
    <row r="2131" spans="23:24">
      <c r="W2131" s="36"/>
      <c r="X2131" s="7"/>
    </row>
    <row r="2132" spans="23:24">
      <c r="W2132" s="36"/>
      <c r="X2132" s="7"/>
    </row>
    <row r="2133" spans="23:24">
      <c r="W2133" s="36"/>
      <c r="X2133" s="7"/>
    </row>
    <row r="2134" spans="23:24">
      <c r="W2134" s="36"/>
      <c r="X2134" s="7"/>
    </row>
    <row r="2135" spans="23:24">
      <c r="W2135" s="36"/>
      <c r="X2135" s="7"/>
    </row>
    <row r="2136" spans="23:24">
      <c r="W2136" s="36"/>
      <c r="X2136" s="7"/>
    </row>
    <row r="2137" spans="23:24">
      <c r="W2137" s="36"/>
      <c r="X2137" s="7"/>
    </row>
    <row r="2138" spans="23:24">
      <c r="W2138" s="36"/>
      <c r="X2138" s="7"/>
    </row>
    <row r="2139" spans="23:24">
      <c r="W2139" s="36"/>
      <c r="X2139" s="7"/>
    </row>
    <row r="2140" spans="23:24">
      <c r="W2140" s="36"/>
      <c r="X2140" s="7"/>
    </row>
    <row r="2141" spans="23:24">
      <c r="W2141" s="36"/>
      <c r="X2141" s="7"/>
    </row>
    <row r="2142" spans="23:24">
      <c r="W2142" s="36"/>
      <c r="X2142" s="7"/>
    </row>
    <row r="2143" spans="23:24">
      <c r="W2143" s="36"/>
      <c r="X2143" s="7"/>
    </row>
    <row r="2144" spans="23:24">
      <c r="W2144" s="36"/>
      <c r="X2144" s="7"/>
    </row>
    <row r="2145" spans="23:24">
      <c r="W2145" s="36"/>
      <c r="X2145" s="7"/>
    </row>
    <row r="2146" spans="23:24">
      <c r="W2146" s="36"/>
      <c r="X2146" s="7"/>
    </row>
    <row r="2147" spans="23:24">
      <c r="W2147" s="36"/>
      <c r="X2147" s="7"/>
    </row>
    <row r="2148" spans="23:24">
      <c r="W2148" s="36"/>
      <c r="X2148" s="7"/>
    </row>
    <row r="2149" spans="23:24">
      <c r="W2149" s="36"/>
      <c r="X2149" s="7"/>
    </row>
    <row r="2150" spans="23:24">
      <c r="W2150" s="36"/>
      <c r="X2150" s="7"/>
    </row>
    <row r="2151" spans="23:24">
      <c r="W2151" s="36"/>
      <c r="X2151" s="7"/>
    </row>
    <row r="2152" spans="23:24">
      <c r="W2152" s="36"/>
      <c r="X2152" s="7"/>
    </row>
    <row r="2153" spans="23:24">
      <c r="W2153" s="36"/>
      <c r="X2153" s="7"/>
    </row>
    <row r="2154" spans="23:24">
      <c r="W2154" s="36"/>
      <c r="X2154" s="7"/>
    </row>
    <row r="2155" spans="23:24">
      <c r="W2155" s="36"/>
      <c r="X2155" s="7"/>
    </row>
    <row r="2156" spans="23:24">
      <c r="W2156" s="36"/>
      <c r="X2156" s="7"/>
    </row>
    <row r="2157" spans="23:24">
      <c r="W2157" s="36"/>
      <c r="X2157" s="7"/>
    </row>
    <row r="2158" spans="23:24">
      <c r="W2158" s="36"/>
      <c r="X2158" s="7"/>
    </row>
    <row r="2159" spans="23:24">
      <c r="W2159" s="36"/>
      <c r="X2159" s="7"/>
    </row>
    <row r="2160" spans="23:24">
      <c r="W2160" s="36"/>
      <c r="X2160" s="7"/>
    </row>
    <row r="2161" spans="23:24">
      <c r="W2161" s="36"/>
      <c r="X2161" s="7"/>
    </row>
    <row r="2162" spans="23:24">
      <c r="W2162" s="36"/>
      <c r="X2162" s="7"/>
    </row>
    <row r="2163" spans="23:24">
      <c r="W2163" s="36"/>
      <c r="X2163" s="7"/>
    </row>
    <row r="2164" spans="23:24">
      <c r="W2164" s="36"/>
      <c r="X2164" s="7"/>
    </row>
    <row r="2165" spans="23:24">
      <c r="W2165" s="36"/>
      <c r="X2165" s="7"/>
    </row>
    <row r="2166" spans="23:24">
      <c r="W2166" s="36"/>
      <c r="X2166" s="7"/>
    </row>
    <row r="2167" spans="23:24">
      <c r="W2167" s="36"/>
      <c r="X2167" s="7"/>
    </row>
    <row r="2168" spans="23:24">
      <c r="W2168" s="36"/>
      <c r="X2168" s="7"/>
    </row>
    <row r="2169" spans="23:24">
      <c r="W2169" s="36"/>
      <c r="X2169" s="7"/>
    </row>
    <row r="2170" spans="23:24">
      <c r="W2170" s="36"/>
      <c r="X2170" s="7"/>
    </row>
    <row r="2171" spans="23:24">
      <c r="W2171" s="36"/>
      <c r="X2171" s="7"/>
    </row>
    <row r="2172" spans="23:24">
      <c r="W2172" s="36"/>
      <c r="X2172" s="7"/>
    </row>
    <row r="2173" spans="23:24">
      <c r="W2173" s="36"/>
      <c r="X2173" s="7"/>
    </row>
    <row r="2174" spans="23:24">
      <c r="W2174" s="36"/>
      <c r="X2174" s="7"/>
    </row>
    <row r="2175" spans="23:24">
      <c r="W2175" s="36"/>
      <c r="X2175" s="7"/>
    </row>
    <row r="2176" spans="23:24">
      <c r="W2176" s="36"/>
      <c r="X2176" s="7"/>
    </row>
    <row r="2177" spans="23:24">
      <c r="W2177" s="36"/>
      <c r="X2177" s="7"/>
    </row>
    <row r="2178" spans="23:24">
      <c r="W2178" s="36"/>
      <c r="X2178" s="7"/>
    </row>
    <row r="2179" spans="23:24">
      <c r="W2179" s="36"/>
      <c r="X2179" s="7"/>
    </row>
    <row r="2180" spans="23:24">
      <c r="W2180" s="36"/>
      <c r="X2180" s="7"/>
    </row>
    <row r="2181" spans="23:24">
      <c r="W2181" s="36"/>
      <c r="X2181" s="7"/>
    </row>
    <row r="2182" spans="23:24">
      <c r="W2182" s="36"/>
      <c r="X2182" s="7"/>
    </row>
    <row r="2183" spans="23:24">
      <c r="W2183" s="36"/>
      <c r="X2183" s="7"/>
    </row>
    <row r="2184" spans="23:24">
      <c r="W2184" s="36"/>
      <c r="X2184" s="7"/>
    </row>
    <row r="2185" spans="23:24">
      <c r="W2185" s="36"/>
      <c r="X2185" s="7"/>
    </row>
    <row r="2186" spans="23:24">
      <c r="W2186" s="36"/>
      <c r="X2186" s="7"/>
    </row>
    <row r="2187" spans="23:24">
      <c r="W2187" s="36"/>
      <c r="X2187" s="7"/>
    </row>
    <row r="2188" spans="23:24">
      <c r="W2188" s="36"/>
      <c r="X2188" s="7"/>
    </row>
    <row r="2189" spans="23:24">
      <c r="W2189" s="36"/>
      <c r="X2189" s="7"/>
    </row>
    <row r="2190" spans="23:24">
      <c r="W2190" s="36"/>
      <c r="X2190" s="7"/>
    </row>
    <row r="2191" spans="23:24">
      <c r="W2191" s="36"/>
      <c r="X2191" s="7"/>
    </row>
    <row r="2192" spans="23:24">
      <c r="W2192" s="36"/>
      <c r="X2192" s="7"/>
    </row>
    <row r="2193" spans="23:24">
      <c r="W2193" s="36"/>
      <c r="X2193" s="7"/>
    </row>
    <row r="2194" spans="23:24">
      <c r="W2194" s="36"/>
      <c r="X2194" s="7"/>
    </row>
    <row r="2195" spans="23:24">
      <c r="W2195" s="36"/>
      <c r="X2195" s="7"/>
    </row>
    <row r="2196" spans="23:24">
      <c r="W2196" s="36"/>
      <c r="X2196" s="7"/>
    </row>
    <row r="2197" spans="23:24">
      <c r="W2197" s="36"/>
      <c r="X2197" s="7"/>
    </row>
    <row r="2198" spans="23:24">
      <c r="W2198" s="36"/>
      <c r="X2198" s="7"/>
    </row>
    <row r="2199" spans="23:24">
      <c r="W2199" s="36"/>
      <c r="X2199" s="7"/>
    </row>
    <row r="2200" spans="23:24">
      <c r="W2200" s="36"/>
      <c r="X2200" s="7"/>
    </row>
    <row r="2201" spans="23:24">
      <c r="W2201" s="36"/>
      <c r="X2201" s="7"/>
    </row>
    <row r="2202" spans="23:24">
      <c r="W2202" s="36"/>
      <c r="X2202" s="7"/>
    </row>
    <row r="2203" spans="23:24">
      <c r="W2203" s="36"/>
      <c r="X2203" s="7"/>
    </row>
    <row r="2204" spans="23:24">
      <c r="W2204" s="36"/>
      <c r="X2204" s="7"/>
    </row>
    <row r="2205" spans="23:24">
      <c r="W2205" s="36"/>
      <c r="X2205" s="7"/>
    </row>
    <row r="2206" spans="23:24">
      <c r="W2206" s="36"/>
      <c r="X2206" s="7"/>
    </row>
    <row r="2207" spans="23:24">
      <c r="W2207" s="36"/>
      <c r="X2207" s="7"/>
    </row>
    <row r="2208" spans="23:24">
      <c r="W2208" s="36"/>
      <c r="X2208" s="7"/>
    </row>
    <row r="2209" spans="23:24">
      <c r="W2209" s="36"/>
      <c r="X2209" s="7"/>
    </row>
    <row r="2210" spans="23:24">
      <c r="W2210" s="36"/>
      <c r="X2210" s="7"/>
    </row>
    <row r="2211" spans="23:24">
      <c r="W2211" s="36"/>
      <c r="X2211" s="7"/>
    </row>
    <row r="2212" spans="23:24">
      <c r="W2212" s="36"/>
      <c r="X2212" s="7"/>
    </row>
    <row r="2213" spans="23:24">
      <c r="W2213" s="36"/>
      <c r="X2213" s="7"/>
    </row>
    <row r="2214" spans="23:24">
      <c r="W2214" s="36"/>
      <c r="X2214" s="7"/>
    </row>
    <row r="2215" spans="23:24">
      <c r="W2215" s="36"/>
      <c r="X2215" s="7"/>
    </row>
    <row r="2216" spans="23:24">
      <c r="W2216" s="36"/>
      <c r="X2216" s="7"/>
    </row>
    <row r="2217" spans="23:24">
      <c r="W2217" s="36"/>
      <c r="X2217" s="7"/>
    </row>
    <row r="2218" spans="23:24">
      <c r="W2218" s="36"/>
      <c r="X2218" s="7"/>
    </row>
    <row r="2219" spans="23:24">
      <c r="W2219" s="36"/>
      <c r="X2219" s="7"/>
    </row>
    <row r="2220" spans="23:24">
      <c r="W2220" s="36"/>
      <c r="X2220" s="7"/>
    </row>
    <row r="2221" spans="23:24">
      <c r="W2221" s="36"/>
      <c r="X2221" s="7"/>
    </row>
    <row r="2222" spans="23:24">
      <c r="W2222" s="36"/>
      <c r="X2222" s="7"/>
    </row>
    <row r="2223" spans="23:24">
      <c r="W2223" s="36"/>
      <c r="X2223" s="7"/>
    </row>
    <row r="2224" spans="23:24">
      <c r="W2224" s="36"/>
      <c r="X2224" s="7"/>
    </row>
    <row r="2225" spans="23:24">
      <c r="W2225" s="36"/>
      <c r="X2225" s="7"/>
    </row>
    <row r="2226" spans="23:24">
      <c r="W2226" s="36"/>
      <c r="X2226" s="7"/>
    </row>
    <row r="2227" spans="23:24">
      <c r="W2227" s="36"/>
      <c r="X2227" s="7"/>
    </row>
    <row r="2228" spans="23:24">
      <c r="W2228" s="36"/>
      <c r="X2228" s="7"/>
    </row>
    <row r="2229" spans="23:24">
      <c r="W2229" s="36"/>
      <c r="X2229" s="7"/>
    </row>
    <row r="2230" spans="23:24">
      <c r="W2230" s="36"/>
      <c r="X2230" s="7"/>
    </row>
    <row r="2231" spans="23:24">
      <c r="W2231" s="36"/>
      <c r="X2231" s="7"/>
    </row>
    <row r="2232" spans="23:24">
      <c r="W2232" s="36"/>
      <c r="X2232" s="7"/>
    </row>
    <row r="2233" spans="23:24">
      <c r="W2233" s="36"/>
      <c r="X2233" s="7"/>
    </row>
    <row r="2234" spans="23:24">
      <c r="W2234" s="36"/>
      <c r="X2234" s="7"/>
    </row>
    <row r="2235" spans="23:24">
      <c r="W2235" s="36"/>
      <c r="X2235" s="7"/>
    </row>
    <row r="2236" spans="23:24">
      <c r="W2236" s="36"/>
      <c r="X2236" s="7"/>
    </row>
    <row r="2237" spans="23:24">
      <c r="W2237" s="36"/>
      <c r="X2237" s="7"/>
    </row>
    <row r="2238" spans="23:24">
      <c r="W2238" s="36"/>
      <c r="X2238" s="7"/>
    </row>
    <row r="2239" spans="23:24">
      <c r="W2239" s="36"/>
      <c r="X2239" s="7"/>
    </row>
    <row r="2240" spans="23:24">
      <c r="W2240" s="36"/>
      <c r="X2240" s="7"/>
    </row>
    <row r="2241" spans="23:24">
      <c r="W2241" s="36"/>
      <c r="X2241" s="7"/>
    </row>
    <row r="2242" spans="23:24">
      <c r="W2242" s="36"/>
      <c r="X2242" s="7"/>
    </row>
    <row r="2243" spans="23:24">
      <c r="W2243" s="36"/>
      <c r="X2243" s="7"/>
    </row>
    <row r="2244" spans="23:24">
      <c r="W2244" s="36"/>
      <c r="X2244" s="7"/>
    </row>
    <row r="2245" spans="23:24">
      <c r="W2245" s="36"/>
      <c r="X2245" s="7"/>
    </row>
    <row r="2246" spans="23:24">
      <c r="W2246" s="36"/>
      <c r="X2246" s="7"/>
    </row>
    <row r="2247" spans="23:24">
      <c r="W2247" s="36"/>
      <c r="X2247" s="7"/>
    </row>
    <row r="2248" spans="23:24">
      <c r="W2248" s="36"/>
      <c r="X2248" s="7"/>
    </row>
    <row r="2249" spans="23:24">
      <c r="W2249" s="36"/>
      <c r="X2249" s="7"/>
    </row>
    <row r="2250" spans="23:24">
      <c r="W2250" s="36"/>
      <c r="X2250" s="7"/>
    </row>
    <row r="2251" spans="23:24">
      <c r="W2251" s="36"/>
      <c r="X2251" s="7"/>
    </row>
    <row r="2252" spans="23:24">
      <c r="W2252" s="36"/>
      <c r="X2252" s="7"/>
    </row>
    <row r="2253" spans="23:24">
      <c r="W2253" s="36"/>
      <c r="X2253" s="7"/>
    </row>
    <row r="2254" spans="23:24">
      <c r="W2254" s="36"/>
      <c r="X2254" s="7"/>
    </row>
    <row r="2255" spans="23:24">
      <c r="W2255" s="36"/>
      <c r="X2255" s="7"/>
    </row>
    <row r="2256" spans="23:24">
      <c r="W2256" s="36"/>
      <c r="X2256" s="7"/>
    </row>
    <row r="2257" spans="23:24">
      <c r="W2257" s="36"/>
      <c r="X2257" s="7"/>
    </row>
    <row r="2258" spans="23:24">
      <c r="W2258" s="36"/>
      <c r="X2258" s="7"/>
    </row>
    <row r="2259" spans="23:24">
      <c r="W2259" s="36"/>
      <c r="X2259" s="7"/>
    </row>
    <row r="2260" spans="23:24">
      <c r="W2260" s="36"/>
      <c r="X2260" s="7"/>
    </row>
    <row r="2261" spans="23:24">
      <c r="W2261" s="36"/>
      <c r="X2261" s="7"/>
    </row>
    <row r="2262" spans="23:24">
      <c r="W2262" s="36"/>
      <c r="X2262" s="7"/>
    </row>
    <row r="2263" spans="23:24">
      <c r="W2263" s="36"/>
      <c r="X2263" s="7"/>
    </row>
    <row r="2264" spans="23:24">
      <c r="W2264" s="36"/>
      <c r="X2264" s="7"/>
    </row>
    <row r="2265" spans="23:24">
      <c r="W2265" s="36"/>
      <c r="X2265" s="7"/>
    </row>
    <row r="2266" spans="23:24">
      <c r="W2266" s="36"/>
      <c r="X2266" s="7"/>
    </row>
    <row r="2267" spans="23:24">
      <c r="W2267" s="36"/>
      <c r="X2267" s="7"/>
    </row>
    <row r="2268" spans="23:24">
      <c r="W2268" s="36"/>
      <c r="X2268" s="7"/>
    </row>
    <row r="2269" spans="23:24">
      <c r="W2269" s="36"/>
      <c r="X2269" s="7"/>
    </row>
    <row r="2270" spans="23:24">
      <c r="W2270" s="36"/>
      <c r="X2270" s="7"/>
    </row>
    <row r="2271" spans="23:24">
      <c r="W2271" s="36"/>
      <c r="X2271" s="7"/>
    </row>
    <row r="2272" spans="23:24">
      <c r="W2272" s="36"/>
      <c r="X2272" s="7"/>
    </row>
    <row r="2273" spans="23:24">
      <c r="W2273" s="36"/>
      <c r="X2273" s="7"/>
    </row>
    <row r="2274" spans="23:24">
      <c r="W2274" s="36"/>
      <c r="X2274" s="7"/>
    </row>
    <row r="2275" spans="23:24">
      <c r="W2275" s="36"/>
      <c r="X2275" s="7"/>
    </row>
    <row r="2276" spans="23:24">
      <c r="W2276" s="36"/>
      <c r="X2276" s="7"/>
    </row>
    <row r="2277" spans="23:24">
      <c r="W2277" s="36"/>
      <c r="X2277" s="7"/>
    </row>
    <row r="2278" spans="23:24">
      <c r="W2278" s="36"/>
      <c r="X2278" s="7"/>
    </row>
    <row r="2279" spans="23:24">
      <c r="W2279" s="36"/>
      <c r="X2279" s="7"/>
    </row>
    <row r="2280" spans="23:24">
      <c r="W2280" s="36"/>
      <c r="X2280" s="7"/>
    </row>
    <row r="2281" spans="23:24">
      <c r="W2281" s="36"/>
      <c r="X2281" s="7"/>
    </row>
    <row r="2282" spans="23:24">
      <c r="W2282" s="36"/>
      <c r="X2282" s="7"/>
    </row>
    <row r="2283" spans="23:24">
      <c r="W2283" s="36"/>
      <c r="X2283" s="7"/>
    </row>
    <row r="2284" spans="23:24">
      <c r="W2284" s="36"/>
      <c r="X2284" s="7"/>
    </row>
    <row r="2285" spans="23:24">
      <c r="W2285" s="36"/>
      <c r="X2285" s="7"/>
    </row>
    <row r="2286" spans="23:24">
      <c r="W2286" s="36"/>
      <c r="X2286" s="7"/>
    </row>
    <row r="2287" spans="23:24">
      <c r="W2287" s="36"/>
      <c r="X2287" s="7"/>
    </row>
    <row r="2288" spans="23:24">
      <c r="W2288" s="36"/>
      <c r="X2288" s="7"/>
    </row>
    <row r="2289" spans="23:24">
      <c r="W2289" s="36"/>
      <c r="X2289" s="7"/>
    </row>
    <row r="2290" spans="23:24">
      <c r="W2290" s="36"/>
      <c r="X2290" s="7"/>
    </row>
    <row r="2291" spans="23:24">
      <c r="W2291" s="36"/>
      <c r="X2291" s="7"/>
    </row>
    <row r="2292" spans="23:24">
      <c r="W2292" s="36"/>
      <c r="X2292" s="7"/>
    </row>
    <row r="2293" spans="23:24">
      <c r="W2293" s="36"/>
      <c r="X2293" s="7"/>
    </row>
    <row r="2294" spans="23:24">
      <c r="W2294" s="36"/>
      <c r="X2294" s="7"/>
    </row>
    <row r="2295" spans="23:24">
      <c r="W2295" s="36"/>
      <c r="X2295" s="7"/>
    </row>
    <row r="2296" spans="23:24">
      <c r="W2296" s="36"/>
      <c r="X2296" s="7"/>
    </row>
    <row r="2297" spans="23:24">
      <c r="W2297" s="36"/>
      <c r="X2297" s="7"/>
    </row>
    <row r="2298" spans="23:24">
      <c r="W2298" s="36"/>
      <c r="X2298" s="7"/>
    </row>
    <row r="2299" spans="23:24">
      <c r="W2299" s="36"/>
      <c r="X2299" s="7"/>
    </row>
    <row r="2300" spans="23:24">
      <c r="W2300" s="36"/>
      <c r="X2300" s="7"/>
    </row>
    <row r="2301" spans="23:24">
      <c r="W2301" s="36"/>
      <c r="X2301" s="7"/>
    </row>
    <row r="2302" spans="23:24">
      <c r="W2302" s="36"/>
      <c r="X2302" s="7"/>
    </row>
    <row r="2303" spans="23:24">
      <c r="W2303" s="36"/>
      <c r="X2303" s="7"/>
    </row>
    <row r="2304" spans="23:24">
      <c r="W2304" s="36"/>
      <c r="X2304" s="7"/>
    </row>
    <row r="2305" spans="23:24">
      <c r="W2305" s="36"/>
      <c r="X2305" s="7"/>
    </row>
    <row r="2306" spans="23:24">
      <c r="W2306" s="36"/>
      <c r="X2306" s="7"/>
    </row>
    <row r="2307" spans="23:24">
      <c r="W2307" s="36"/>
      <c r="X2307" s="7"/>
    </row>
    <row r="2308" spans="23:24">
      <c r="W2308" s="36"/>
      <c r="X2308" s="7"/>
    </row>
    <row r="2309" spans="23:24">
      <c r="W2309" s="36"/>
      <c r="X2309" s="7"/>
    </row>
    <row r="2310" spans="23:24">
      <c r="W2310" s="36"/>
      <c r="X2310" s="7"/>
    </row>
    <row r="2311" spans="23:24">
      <c r="W2311" s="36"/>
      <c r="X2311" s="7"/>
    </row>
    <row r="2312" spans="23:24">
      <c r="W2312" s="36"/>
      <c r="X2312" s="7"/>
    </row>
    <row r="2313" spans="23:24">
      <c r="W2313" s="36"/>
      <c r="X2313" s="7"/>
    </row>
    <row r="2314" spans="23:24">
      <c r="W2314" s="36"/>
      <c r="X2314" s="7"/>
    </row>
    <row r="2315" spans="23:24">
      <c r="W2315" s="36"/>
      <c r="X2315" s="7"/>
    </row>
    <row r="2316" spans="23:24">
      <c r="W2316" s="36"/>
      <c r="X2316" s="7"/>
    </row>
    <row r="2317" spans="23:24">
      <c r="W2317" s="36"/>
      <c r="X2317" s="7"/>
    </row>
    <row r="2318" spans="23:24">
      <c r="W2318" s="36"/>
      <c r="X2318" s="7"/>
    </row>
    <row r="2319" spans="23:24">
      <c r="W2319" s="36"/>
      <c r="X2319" s="7"/>
    </row>
    <row r="2320" spans="23:24">
      <c r="W2320" s="36"/>
      <c r="X2320" s="7"/>
    </row>
    <row r="2321" spans="23:24">
      <c r="W2321" s="36"/>
      <c r="X2321" s="7"/>
    </row>
    <row r="2322" spans="23:24">
      <c r="W2322" s="36"/>
      <c r="X2322" s="7"/>
    </row>
    <row r="2323" spans="23:24">
      <c r="W2323" s="36"/>
      <c r="X2323" s="7"/>
    </row>
    <row r="2324" spans="23:24">
      <c r="W2324" s="36"/>
      <c r="X2324" s="7"/>
    </row>
    <row r="2325" spans="23:24">
      <c r="W2325" s="36"/>
      <c r="X2325" s="7"/>
    </row>
    <row r="2326" spans="23:24">
      <c r="W2326" s="36"/>
      <c r="X2326" s="7"/>
    </row>
    <row r="2327" spans="23:24">
      <c r="W2327" s="36"/>
      <c r="X2327" s="7"/>
    </row>
    <row r="2328" spans="23:24">
      <c r="W2328" s="36"/>
      <c r="X2328" s="7"/>
    </row>
    <row r="2329" spans="23:24">
      <c r="W2329" s="36"/>
      <c r="X2329" s="7"/>
    </row>
    <row r="2330" spans="23:24">
      <c r="W2330" s="36"/>
      <c r="X2330" s="7"/>
    </row>
    <row r="2331" spans="23:24">
      <c r="W2331" s="36"/>
      <c r="X2331" s="7"/>
    </row>
    <row r="2332" spans="23:24">
      <c r="W2332" s="36"/>
      <c r="X2332" s="7"/>
    </row>
    <row r="2333" spans="23:24">
      <c r="W2333" s="36"/>
      <c r="X2333" s="7"/>
    </row>
    <row r="2334" spans="23:24">
      <c r="W2334" s="36"/>
      <c r="X2334" s="7"/>
    </row>
    <row r="2335" spans="23:24">
      <c r="W2335" s="36"/>
      <c r="X2335" s="7"/>
    </row>
    <row r="2336" spans="23:24">
      <c r="W2336" s="36"/>
      <c r="X2336" s="7"/>
    </row>
    <row r="2337" spans="23:24">
      <c r="W2337" s="36"/>
      <c r="X2337" s="7"/>
    </row>
    <row r="2338" spans="23:24">
      <c r="W2338" s="36"/>
      <c r="X2338" s="7"/>
    </row>
    <row r="2339" spans="23:24">
      <c r="W2339" s="36"/>
      <c r="X2339" s="7"/>
    </row>
    <row r="2340" spans="23:24">
      <c r="W2340" s="36"/>
      <c r="X2340" s="7"/>
    </row>
    <row r="2341" spans="23:24">
      <c r="W2341" s="36"/>
      <c r="X2341" s="7"/>
    </row>
    <row r="2342" spans="23:24">
      <c r="W2342" s="36"/>
      <c r="X2342" s="7"/>
    </row>
    <row r="2343" spans="23:24">
      <c r="W2343" s="36"/>
      <c r="X2343" s="7"/>
    </row>
    <row r="2344" spans="23:24">
      <c r="W2344" s="36"/>
      <c r="X2344" s="7"/>
    </row>
    <row r="2345" spans="23:24">
      <c r="W2345" s="36"/>
      <c r="X2345" s="7"/>
    </row>
    <row r="2346" spans="23:24">
      <c r="W2346" s="36"/>
      <c r="X2346" s="7"/>
    </row>
    <row r="2347" spans="23:24">
      <c r="W2347" s="36"/>
      <c r="X2347" s="7"/>
    </row>
    <row r="2348" spans="23:24">
      <c r="W2348" s="36"/>
      <c r="X2348" s="7"/>
    </row>
    <row r="2349" spans="23:24">
      <c r="W2349" s="36"/>
      <c r="X2349" s="7"/>
    </row>
    <row r="2350" spans="23:24">
      <c r="W2350" s="36"/>
      <c r="X2350" s="7"/>
    </row>
    <row r="2351" spans="23:24">
      <c r="W2351" s="36"/>
      <c r="X2351" s="7"/>
    </row>
    <row r="2352" spans="23:24">
      <c r="W2352" s="36"/>
      <c r="X2352" s="7"/>
    </row>
    <row r="2353" spans="23:24">
      <c r="W2353" s="36"/>
      <c r="X2353" s="7"/>
    </row>
    <row r="2354" spans="23:24">
      <c r="W2354" s="36"/>
      <c r="X2354" s="7"/>
    </row>
    <row r="2355" spans="23:24">
      <c r="W2355" s="36"/>
      <c r="X2355" s="7"/>
    </row>
    <row r="2356" spans="23:24">
      <c r="W2356" s="36"/>
      <c r="X2356" s="7"/>
    </row>
    <row r="2357" spans="23:24">
      <c r="W2357" s="36"/>
      <c r="X2357" s="7"/>
    </row>
    <row r="2358" spans="23:24">
      <c r="W2358" s="36"/>
      <c r="X2358" s="7"/>
    </row>
    <row r="2359" spans="23:24">
      <c r="W2359" s="36"/>
      <c r="X2359" s="7"/>
    </row>
    <row r="2360" spans="23:24">
      <c r="W2360" s="36"/>
      <c r="X2360" s="7"/>
    </row>
    <row r="2361" spans="23:24">
      <c r="W2361" s="36"/>
      <c r="X2361" s="7"/>
    </row>
    <row r="2362" spans="23:24">
      <c r="W2362" s="36"/>
      <c r="X2362" s="7"/>
    </row>
    <row r="2363" spans="23:24">
      <c r="W2363" s="36"/>
      <c r="X2363" s="7"/>
    </row>
    <row r="2364" spans="23:24">
      <c r="W2364" s="36"/>
      <c r="X2364" s="7"/>
    </row>
    <row r="2365" spans="23:24">
      <c r="W2365" s="36"/>
      <c r="X2365" s="7"/>
    </row>
    <row r="2366" spans="23:24">
      <c r="W2366" s="36"/>
      <c r="X2366" s="7"/>
    </row>
    <row r="2367" spans="23:24">
      <c r="W2367" s="36"/>
      <c r="X2367" s="7"/>
    </row>
    <row r="2368" spans="23:24">
      <c r="W2368" s="36"/>
      <c r="X2368" s="7"/>
    </row>
    <row r="2369" spans="23:24">
      <c r="W2369" s="36"/>
      <c r="X2369" s="7"/>
    </row>
    <row r="2370" spans="23:24">
      <c r="W2370" s="36"/>
      <c r="X2370" s="7"/>
    </row>
    <row r="2371" spans="23:24">
      <c r="W2371" s="36"/>
      <c r="X2371" s="7"/>
    </row>
    <row r="2372" spans="23:24">
      <c r="W2372" s="36"/>
      <c r="X2372" s="7"/>
    </row>
    <row r="2373" spans="23:24">
      <c r="W2373" s="36"/>
      <c r="X2373" s="7"/>
    </row>
    <row r="2374" spans="23:24">
      <c r="W2374" s="36"/>
      <c r="X2374" s="7"/>
    </row>
    <row r="2375" spans="23:24">
      <c r="W2375" s="36"/>
      <c r="X2375" s="7"/>
    </row>
    <row r="2376" spans="23:24">
      <c r="W2376" s="36"/>
      <c r="X2376" s="7"/>
    </row>
    <row r="2377" spans="23:24">
      <c r="W2377" s="36"/>
      <c r="X2377" s="7"/>
    </row>
    <row r="2378" spans="23:24">
      <c r="W2378" s="36"/>
      <c r="X2378" s="7"/>
    </row>
    <row r="2379" spans="23:24">
      <c r="W2379" s="36"/>
      <c r="X2379" s="7"/>
    </row>
    <row r="2380" spans="23:24">
      <c r="W2380" s="36"/>
      <c r="X2380" s="7"/>
    </row>
    <row r="2381" spans="23:24">
      <c r="W2381" s="36"/>
      <c r="X2381" s="7"/>
    </row>
    <row r="2382" spans="23:24">
      <c r="W2382" s="36"/>
      <c r="X2382" s="7"/>
    </row>
    <row r="2383" spans="23:24">
      <c r="W2383" s="36"/>
      <c r="X2383" s="7"/>
    </row>
    <row r="2384" spans="23:24">
      <c r="W2384" s="36"/>
      <c r="X2384" s="7"/>
    </row>
    <row r="2385" spans="23:24">
      <c r="W2385" s="36"/>
      <c r="X2385" s="7"/>
    </row>
    <row r="2386" spans="23:24">
      <c r="W2386" s="36"/>
      <c r="X2386" s="7"/>
    </row>
    <row r="2387" spans="23:24">
      <c r="W2387" s="36"/>
      <c r="X2387" s="7"/>
    </row>
    <row r="2388" spans="23:24">
      <c r="W2388" s="36"/>
      <c r="X2388" s="7"/>
    </row>
    <row r="2389" spans="23:24">
      <c r="W2389" s="36"/>
      <c r="X2389" s="7"/>
    </row>
    <row r="2390" spans="23:24">
      <c r="W2390" s="36"/>
      <c r="X2390" s="7"/>
    </row>
    <row r="2391" spans="23:24">
      <c r="W2391" s="36"/>
      <c r="X2391" s="7"/>
    </row>
    <row r="2392" spans="23:24">
      <c r="W2392" s="36"/>
      <c r="X2392" s="7"/>
    </row>
    <row r="2393" spans="23:24">
      <c r="W2393" s="36"/>
      <c r="X2393" s="7"/>
    </row>
    <row r="2394" spans="23:24">
      <c r="W2394" s="36"/>
      <c r="X2394" s="7"/>
    </row>
    <row r="2395" spans="23:24">
      <c r="W2395" s="36"/>
      <c r="X2395" s="7"/>
    </row>
    <row r="2396" spans="23:24">
      <c r="W2396" s="36"/>
      <c r="X2396" s="7"/>
    </row>
    <row r="2397" spans="23:24">
      <c r="W2397" s="36"/>
      <c r="X2397" s="7"/>
    </row>
    <row r="2398" spans="23:24">
      <c r="W2398" s="36"/>
      <c r="X2398" s="7"/>
    </row>
    <row r="2399" spans="23:24">
      <c r="W2399" s="36"/>
      <c r="X2399" s="7"/>
    </row>
    <row r="2400" spans="23:24">
      <c r="W2400" s="36"/>
      <c r="X2400" s="7"/>
    </row>
    <row r="2401" spans="23:24">
      <c r="W2401" s="36"/>
      <c r="X2401" s="7"/>
    </row>
    <row r="2402" spans="23:24">
      <c r="W2402" s="36"/>
      <c r="X2402" s="7"/>
    </row>
    <row r="2403" spans="23:24">
      <c r="W2403" s="36"/>
      <c r="X2403" s="7"/>
    </row>
    <row r="2404" spans="23:24">
      <c r="W2404" s="36"/>
      <c r="X2404" s="7"/>
    </row>
    <row r="2405" spans="23:24">
      <c r="W2405" s="36"/>
      <c r="X2405" s="7"/>
    </row>
    <row r="2406" spans="23:24">
      <c r="W2406" s="36"/>
      <c r="X2406" s="7"/>
    </row>
    <row r="2407" spans="23:24">
      <c r="W2407" s="36"/>
      <c r="X2407" s="7"/>
    </row>
    <row r="2408" spans="23:24">
      <c r="W2408" s="36"/>
      <c r="X2408" s="7"/>
    </row>
    <row r="2409" spans="23:24">
      <c r="W2409" s="36"/>
      <c r="X2409" s="7"/>
    </row>
    <row r="2410" spans="23:24">
      <c r="W2410" s="36"/>
      <c r="X2410" s="7"/>
    </row>
    <row r="2411" spans="23:24">
      <c r="W2411" s="36"/>
      <c r="X2411" s="7"/>
    </row>
    <row r="2412" spans="23:24">
      <c r="W2412" s="36"/>
      <c r="X2412" s="7"/>
    </row>
    <row r="2413" spans="23:24">
      <c r="W2413" s="36"/>
      <c r="X2413" s="7"/>
    </row>
    <row r="2414" spans="23:24">
      <c r="W2414" s="36"/>
      <c r="X2414" s="7"/>
    </row>
    <row r="2415" spans="23:24">
      <c r="W2415" s="36"/>
      <c r="X2415" s="7"/>
    </row>
    <row r="2416" spans="23:24">
      <c r="W2416" s="36"/>
      <c r="X2416" s="7"/>
    </row>
    <row r="2417" spans="23:24">
      <c r="W2417" s="36"/>
      <c r="X2417" s="7"/>
    </row>
    <row r="2418" spans="23:24">
      <c r="W2418" s="36"/>
      <c r="X2418" s="7"/>
    </row>
    <row r="2419" spans="23:24">
      <c r="W2419" s="36"/>
      <c r="X2419" s="7"/>
    </row>
    <row r="2420" spans="23:24">
      <c r="W2420" s="36"/>
      <c r="X2420" s="7"/>
    </row>
    <row r="2421" spans="23:24">
      <c r="W2421" s="36"/>
      <c r="X2421" s="7"/>
    </row>
    <row r="2422" spans="23:24">
      <c r="W2422" s="36"/>
      <c r="X2422" s="7"/>
    </row>
    <row r="2423" spans="23:24">
      <c r="W2423" s="36"/>
      <c r="X2423" s="7"/>
    </row>
    <row r="2424" spans="23:24">
      <c r="W2424" s="36"/>
      <c r="X2424" s="7"/>
    </row>
    <row r="2425" spans="23:24">
      <c r="W2425" s="36"/>
      <c r="X2425" s="7"/>
    </row>
    <row r="2426" spans="23:24">
      <c r="W2426" s="36"/>
      <c r="X2426" s="7"/>
    </row>
    <row r="2427" spans="23:24">
      <c r="W2427" s="36"/>
      <c r="X2427" s="7"/>
    </row>
    <row r="2428" spans="23:24">
      <c r="W2428" s="36"/>
      <c r="X2428" s="7"/>
    </row>
    <row r="2429" spans="23:24">
      <c r="W2429" s="36"/>
      <c r="X2429" s="7"/>
    </row>
    <row r="2430" spans="23:24">
      <c r="W2430" s="36"/>
      <c r="X2430" s="7"/>
    </row>
    <row r="2431" spans="23:24">
      <c r="W2431" s="36"/>
      <c r="X2431" s="7"/>
    </row>
    <row r="2432" spans="23:24">
      <c r="W2432" s="36"/>
      <c r="X2432" s="7"/>
    </row>
    <row r="2433" spans="23:24">
      <c r="W2433" s="36"/>
      <c r="X2433" s="7"/>
    </row>
    <row r="2434" spans="23:24">
      <c r="W2434" s="36"/>
      <c r="X2434" s="7"/>
    </row>
    <row r="2435" spans="23:24">
      <c r="W2435" s="36"/>
      <c r="X2435" s="7"/>
    </row>
    <row r="2436" spans="23:24">
      <c r="W2436" s="36"/>
      <c r="X2436" s="7"/>
    </row>
    <row r="2437" spans="23:24">
      <c r="W2437" s="36"/>
      <c r="X2437" s="7"/>
    </row>
    <row r="2438" spans="23:24">
      <c r="W2438" s="36"/>
      <c r="X2438" s="7"/>
    </row>
    <row r="2439" spans="23:24">
      <c r="W2439" s="36"/>
      <c r="X2439" s="7"/>
    </row>
    <row r="2440" spans="23:24">
      <c r="W2440" s="36"/>
      <c r="X2440" s="7"/>
    </row>
    <row r="2441" spans="23:24">
      <c r="W2441" s="36"/>
      <c r="X2441" s="7"/>
    </row>
    <row r="2442" spans="23:24">
      <c r="W2442" s="36"/>
      <c r="X2442" s="7"/>
    </row>
    <row r="2443" spans="23:24">
      <c r="W2443" s="36"/>
      <c r="X2443" s="7"/>
    </row>
    <row r="2444" spans="23:24">
      <c r="W2444" s="36"/>
      <c r="X2444" s="7"/>
    </row>
    <row r="2445" spans="23:24">
      <c r="W2445" s="36"/>
      <c r="X2445" s="7"/>
    </row>
    <row r="2446" spans="23:24">
      <c r="W2446" s="36"/>
      <c r="X2446" s="7"/>
    </row>
    <row r="2447" spans="23:24">
      <c r="W2447" s="36"/>
      <c r="X2447" s="7"/>
    </row>
    <row r="2448" spans="23:24">
      <c r="W2448" s="36"/>
      <c r="X2448" s="7"/>
    </row>
    <row r="2449" spans="23:24">
      <c r="W2449" s="36"/>
      <c r="X2449" s="7"/>
    </row>
    <row r="2450" spans="23:24">
      <c r="W2450" s="36"/>
      <c r="X2450" s="7"/>
    </row>
    <row r="2451" spans="23:24">
      <c r="W2451" s="36"/>
      <c r="X2451" s="7"/>
    </row>
    <row r="2452" spans="23:24">
      <c r="W2452" s="36"/>
      <c r="X2452" s="7"/>
    </row>
    <row r="2453" spans="23:24">
      <c r="W2453" s="36"/>
      <c r="X2453" s="7"/>
    </row>
    <row r="2454" spans="23:24">
      <c r="W2454" s="36"/>
      <c r="X2454" s="7"/>
    </row>
    <row r="2455" spans="23:24">
      <c r="W2455" s="36"/>
      <c r="X2455" s="7"/>
    </row>
    <row r="2456" spans="23:24">
      <c r="W2456" s="36"/>
      <c r="X2456" s="7"/>
    </row>
    <row r="2457" spans="23:24">
      <c r="W2457" s="36"/>
      <c r="X2457" s="7"/>
    </row>
    <row r="2458" spans="23:24">
      <c r="W2458" s="36"/>
      <c r="X2458" s="7"/>
    </row>
    <row r="2459" spans="23:24">
      <c r="W2459" s="36"/>
      <c r="X2459" s="7"/>
    </row>
    <row r="2460" spans="23:24">
      <c r="W2460" s="36"/>
      <c r="X2460" s="7"/>
    </row>
    <row r="2461" spans="23:24">
      <c r="W2461" s="36"/>
      <c r="X2461" s="7"/>
    </row>
    <row r="2462" spans="23:24">
      <c r="W2462" s="36"/>
      <c r="X2462" s="7"/>
    </row>
    <row r="2463" spans="23:24">
      <c r="W2463" s="36"/>
      <c r="X2463" s="7"/>
    </row>
    <row r="2464" spans="23:24">
      <c r="W2464" s="36"/>
      <c r="X2464" s="7"/>
    </row>
    <row r="2465" spans="23:24">
      <c r="W2465" s="36"/>
      <c r="X2465" s="7"/>
    </row>
    <row r="2466" spans="23:24">
      <c r="W2466" s="36"/>
      <c r="X2466" s="7"/>
    </row>
    <row r="2467" spans="23:24">
      <c r="W2467" s="36"/>
      <c r="X2467" s="7"/>
    </row>
    <row r="2468" spans="23:24">
      <c r="W2468" s="36"/>
      <c r="X2468" s="7"/>
    </row>
    <row r="2469" spans="23:24">
      <c r="W2469" s="36"/>
      <c r="X2469" s="7"/>
    </row>
    <row r="2470" spans="23:24">
      <c r="W2470" s="36"/>
      <c r="X2470" s="7"/>
    </row>
    <row r="2471" spans="23:24">
      <c r="W2471" s="36"/>
      <c r="X2471" s="7"/>
    </row>
    <row r="2472" spans="23:24">
      <c r="W2472" s="36"/>
      <c r="X2472" s="7"/>
    </row>
    <row r="2473" spans="23:24">
      <c r="W2473" s="36"/>
      <c r="X2473" s="7"/>
    </row>
    <row r="2474" spans="23:24">
      <c r="W2474" s="36"/>
      <c r="X2474" s="7"/>
    </row>
    <row r="2475" spans="23:24">
      <c r="W2475" s="36"/>
      <c r="X2475" s="7"/>
    </row>
    <row r="2476" spans="23:24">
      <c r="W2476" s="36"/>
      <c r="X2476" s="7"/>
    </row>
    <row r="2477" spans="23:24">
      <c r="W2477" s="36"/>
      <c r="X2477" s="7"/>
    </row>
    <row r="2478" spans="23:24">
      <c r="W2478" s="36"/>
      <c r="X2478" s="7"/>
    </row>
    <row r="2479" spans="23:24">
      <c r="W2479" s="36"/>
      <c r="X2479" s="7"/>
    </row>
    <row r="2480" spans="23:24">
      <c r="W2480" s="36"/>
      <c r="X2480" s="7"/>
    </row>
    <row r="2481" spans="23:24">
      <c r="W2481" s="36"/>
      <c r="X2481" s="7"/>
    </row>
    <row r="2482" spans="23:24">
      <c r="W2482" s="36"/>
      <c r="X2482" s="7"/>
    </row>
    <row r="2483" spans="23:24">
      <c r="W2483" s="36"/>
      <c r="X2483" s="7"/>
    </row>
    <row r="2484" spans="23:24">
      <c r="W2484" s="36"/>
      <c r="X2484" s="7"/>
    </row>
    <row r="2485" spans="23:24">
      <c r="W2485" s="36"/>
      <c r="X2485" s="7"/>
    </row>
    <row r="2486" spans="23:24">
      <c r="W2486" s="36"/>
      <c r="X2486" s="7"/>
    </row>
    <row r="2487" spans="23:24">
      <c r="W2487" s="36"/>
      <c r="X2487" s="7"/>
    </row>
    <row r="2488" spans="23:24">
      <c r="W2488" s="36"/>
      <c r="X2488" s="7"/>
    </row>
    <row r="2489" spans="23:24">
      <c r="W2489" s="36"/>
      <c r="X2489" s="7"/>
    </row>
    <row r="2490" spans="23:24">
      <c r="W2490" s="36"/>
      <c r="X2490" s="7"/>
    </row>
    <row r="2491" spans="23:24">
      <c r="W2491" s="36"/>
      <c r="X2491" s="7"/>
    </row>
    <row r="2492" spans="23:24">
      <c r="W2492" s="36"/>
      <c r="X2492" s="7"/>
    </row>
    <row r="2493" spans="23:24">
      <c r="W2493" s="36"/>
      <c r="X2493" s="7"/>
    </row>
    <row r="2494" spans="23:24">
      <c r="W2494" s="36"/>
      <c r="X2494" s="7"/>
    </row>
    <row r="2495" spans="23:24">
      <c r="W2495" s="36"/>
      <c r="X2495" s="7"/>
    </row>
    <row r="2496" spans="23:24">
      <c r="W2496" s="36"/>
      <c r="X2496" s="7"/>
    </row>
    <row r="2497" spans="23:24">
      <c r="W2497" s="36"/>
      <c r="X2497" s="7"/>
    </row>
    <row r="2498" spans="23:24">
      <c r="W2498" s="36"/>
      <c r="X2498" s="7"/>
    </row>
    <row r="2499" spans="23:24">
      <c r="W2499" s="36"/>
      <c r="X2499" s="7"/>
    </row>
    <row r="2500" spans="23:24">
      <c r="W2500" s="36"/>
      <c r="X2500" s="7"/>
    </row>
    <row r="2501" spans="23:24">
      <c r="W2501" s="36"/>
      <c r="X2501" s="7"/>
    </row>
    <row r="2502" spans="23:24">
      <c r="W2502" s="36"/>
      <c r="X2502" s="7"/>
    </row>
    <row r="2503" spans="23:24">
      <c r="W2503" s="36"/>
      <c r="X2503" s="7"/>
    </row>
    <row r="2504" spans="23:24">
      <c r="W2504" s="36"/>
      <c r="X2504" s="7"/>
    </row>
    <row r="2505" spans="23:24">
      <c r="W2505" s="36"/>
      <c r="X2505" s="7"/>
    </row>
    <row r="2506" spans="23:24">
      <c r="W2506" s="36"/>
      <c r="X2506" s="7"/>
    </row>
    <row r="2507" spans="23:24">
      <c r="W2507" s="36"/>
      <c r="X2507" s="7"/>
    </row>
    <row r="2508" spans="23:24">
      <c r="W2508" s="36"/>
      <c r="X2508" s="7"/>
    </row>
    <row r="2509" spans="23:24">
      <c r="W2509" s="36"/>
      <c r="X2509" s="7"/>
    </row>
    <row r="2510" spans="23:24">
      <c r="W2510" s="36"/>
      <c r="X2510" s="7"/>
    </row>
    <row r="2511" spans="23:24">
      <c r="W2511" s="36"/>
      <c r="X2511" s="7"/>
    </row>
    <row r="2512" spans="23:24">
      <c r="W2512" s="36"/>
      <c r="X2512" s="7"/>
    </row>
    <row r="2513" spans="23:24">
      <c r="W2513" s="36"/>
      <c r="X2513" s="7"/>
    </row>
    <row r="2514" spans="23:24">
      <c r="W2514" s="36"/>
      <c r="X2514" s="7"/>
    </row>
    <row r="2515" spans="23:24">
      <c r="W2515" s="36"/>
      <c r="X2515" s="7"/>
    </row>
    <row r="2516" spans="23:24">
      <c r="W2516" s="36"/>
      <c r="X2516" s="7"/>
    </row>
    <row r="2517" spans="23:24">
      <c r="W2517" s="36"/>
      <c r="X2517" s="7"/>
    </row>
    <row r="2518" spans="23:24">
      <c r="W2518" s="36"/>
      <c r="X2518" s="7"/>
    </row>
    <row r="2519" spans="23:24">
      <c r="W2519" s="36"/>
      <c r="X2519" s="7"/>
    </row>
    <row r="2520" spans="23:24">
      <c r="W2520" s="36"/>
      <c r="X2520" s="7"/>
    </row>
    <row r="2521" spans="23:24">
      <c r="W2521" s="36"/>
      <c r="X2521" s="7"/>
    </row>
    <row r="2522" spans="23:24">
      <c r="W2522" s="36"/>
      <c r="X2522" s="7"/>
    </row>
    <row r="2523" spans="23:24">
      <c r="W2523" s="36"/>
      <c r="X2523" s="7"/>
    </row>
    <row r="2524" spans="23:24">
      <c r="W2524" s="36"/>
      <c r="X2524" s="7"/>
    </row>
    <row r="2525" spans="23:24">
      <c r="W2525" s="36"/>
      <c r="X2525" s="7"/>
    </row>
    <row r="2526" spans="23:24">
      <c r="W2526" s="36"/>
      <c r="X2526" s="7"/>
    </row>
    <row r="2527" spans="23:24">
      <c r="W2527" s="36"/>
      <c r="X2527" s="7"/>
    </row>
    <row r="2528" spans="23:24">
      <c r="W2528" s="36"/>
      <c r="X2528" s="7"/>
    </row>
    <row r="2529" spans="23:24">
      <c r="W2529" s="36"/>
      <c r="X2529" s="7"/>
    </row>
    <row r="2530" spans="23:24">
      <c r="W2530" s="36"/>
      <c r="X2530" s="7"/>
    </row>
    <row r="2531" spans="23:24">
      <c r="W2531" s="36"/>
      <c r="X2531" s="7"/>
    </row>
    <row r="2532" spans="23:24">
      <c r="W2532" s="36"/>
      <c r="X2532" s="7"/>
    </row>
    <row r="2533" spans="23:24">
      <c r="W2533" s="36"/>
      <c r="X2533" s="7"/>
    </row>
    <row r="2534" spans="23:24">
      <c r="W2534" s="36"/>
      <c r="X2534" s="7"/>
    </row>
    <row r="2535" spans="23:24">
      <c r="W2535" s="36"/>
      <c r="X2535" s="7"/>
    </row>
    <row r="2536" spans="23:24">
      <c r="W2536" s="36"/>
      <c r="X2536" s="7"/>
    </row>
    <row r="2537" spans="23:24">
      <c r="W2537" s="36"/>
      <c r="X2537" s="7"/>
    </row>
    <row r="2538" spans="23:24">
      <c r="W2538" s="36"/>
      <c r="X2538" s="7"/>
    </row>
    <row r="2539" spans="23:24">
      <c r="W2539" s="36"/>
      <c r="X2539" s="7"/>
    </row>
    <row r="2540" spans="23:24">
      <c r="W2540" s="36"/>
      <c r="X2540" s="7"/>
    </row>
    <row r="2541" spans="23:24">
      <c r="W2541" s="36"/>
      <c r="X2541" s="7"/>
    </row>
    <row r="2542" spans="23:24">
      <c r="W2542" s="36"/>
      <c r="X2542" s="7"/>
    </row>
    <row r="2543" spans="23:24">
      <c r="W2543" s="36"/>
      <c r="X2543" s="7"/>
    </row>
    <row r="2544" spans="23:24">
      <c r="W2544" s="36"/>
      <c r="X2544" s="7"/>
    </row>
    <row r="2545" spans="23:24">
      <c r="W2545" s="36"/>
      <c r="X2545" s="7"/>
    </row>
    <row r="2546" spans="23:24">
      <c r="W2546" s="36"/>
      <c r="X2546" s="7"/>
    </row>
    <row r="2547" spans="23:24">
      <c r="W2547" s="36"/>
      <c r="X2547" s="7"/>
    </row>
    <row r="2548" spans="23:24">
      <c r="W2548" s="36"/>
      <c r="X2548" s="7"/>
    </row>
    <row r="2549" spans="23:24">
      <c r="W2549" s="36"/>
      <c r="X2549" s="7"/>
    </row>
    <row r="2550" spans="23:24">
      <c r="W2550" s="36"/>
      <c r="X2550" s="7"/>
    </row>
    <row r="2551" spans="23:24">
      <c r="W2551" s="36"/>
      <c r="X2551" s="7"/>
    </row>
    <row r="2552" spans="23:24">
      <c r="W2552" s="36"/>
      <c r="X2552" s="7"/>
    </row>
    <row r="2553" spans="23:24">
      <c r="W2553" s="36"/>
      <c r="X2553" s="7"/>
    </row>
    <row r="2554" spans="23:24">
      <c r="W2554" s="36"/>
      <c r="X2554" s="7"/>
    </row>
    <row r="2555" spans="23:24">
      <c r="W2555" s="36"/>
      <c r="X2555" s="7"/>
    </row>
    <row r="2556" spans="23:24">
      <c r="W2556" s="36"/>
      <c r="X2556" s="7"/>
    </row>
    <row r="2557" spans="23:24">
      <c r="W2557" s="36"/>
      <c r="X2557" s="7"/>
    </row>
    <row r="2558" spans="23:24">
      <c r="W2558" s="36"/>
      <c r="X2558" s="7"/>
    </row>
    <row r="2559" spans="23:24">
      <c r="W2559" s="36"/>
      <c r="X2559" s="7"/>
    </row>
    <row r="2560" spans="23:24">
      <c r="W2560" s="36"/>
      <c r="X2560" s="7"/>
    </row>
    <row r="2561" spans="23:24">
      <c r="W2561" s="36"/>
      <c r="X2561" s="7"/>
    </row>
    <row r="2562" spans="23:24">
      <c r="W2562" s="36"/>
      <c r="X2562" s="7"/>
    </row>
    <row r="2563" spans="23:24">
      <c r="W2563" s="36"/>
      <c r="X2563" s="7"/>
    </row>
    <row r="2564" spans="23:24">
      <c r="W2564" s="36"/>
      <c r="X2564" s="7"/>
    </row>
    <row r="2565" spans="23:24">
      <c r="W2565" s="36"/>
      <c r="X2565" s="7"/>
    </row>
    <row r="2566" spans="23:24">
      <c r="W2566" s="36"/>
      <c r="X2566" s="7"/>
    </row>
    <row r="2567" spans="23:24">
      <c r="W2567" s="36"/>
      <c r="X2567" s="7"/>
    </row>
    <row r="2568" spans="23:24">
      <c r="W2568" s="36"/>
      <c r="X2568" s="7"/>
    </row>
    <row r="2569" spans="23:24">
      <c r="W2569" s="36"/>
      <c r="X2569" s="7"/>
    </row>
    <row r="2570" spans="23:24">
      <c r="W2570" s="36"/>
      <c r="X2570" s="7"/>
    </row>
    <row r="2571" spans="23:24">
      <c r="W2571" s="36"/>
      <c r="X2571" s="7"/>
    </row>
    <row r="2572" spans="23:24">
      <c r="W2572" s="36"/>
      <c r="X2572" s="7"/>
    </row>
    <row r="2573" spans="23:24">
      <c r="W2573" s="36"/>
      <c r="X2573" s="7"/>
    </row>
    <row r="2574" spans="23:24">
      <c r="W2574" s="36"/>
      <c r="X2574" s="7"/>
    </row>
    <row r="2575" spans="23:24">
      <c r="W2575" s="36"/>
      <c r="X2575" s="7"/>
    </row>
    <row r="2576" spans="23:24">
      <c r="W2576" s="36"/>
      <c r="X2576" s="7"/>
    </row>
    <row r="2577" spans="23:24">
      <c r="W2577" s="36"/>
      <c r="X2577" s="7"/>
    </row>
    <row r="2578" spans="23:24">
      <c r="W2578" s="36"/>
      <c r="X2578" s="7"/>
    </row>
    <row r="2579" spans="23:24">
      <c r="W2579" s="36"/>
      <c r="X2579" s="7"/>
    </row>
    <row r="2580" spans="23:24">
      <c r="W2580" s="36"/>
      <c r="X2580" s="7"/>
    </row>
    <row r="2581" spans="23:24">
      <c r="W2581" s="36"/>
      <c r="X2581" s="7"/>
    </row>
    <row r="2582" spans="23:24">
      <c r="W2582" s="36"/>
      <c r="X2582" s="7"/>
    </row>
    <row r="2583" spans="23:24">
      <c r="W2583" s="36"/>
      <c r="X2583" s="7"/>
    </row>
    <row r="2584" spans="23:24">
      <c r="W2584" s="36"/>
      <c r="X2584" s="7"/>
    </row>
    <row r="2585" spans="23:24">
      <c r="W2585" s="36"/>
      <c r="X2585" s="7"/>
    </row>
    <row r="2586" spans="23:24">
      <c r="W2586" s="36"/>
      <c r="X2586" s="7"/>
    </row>
    <row r="2587" spans="23:24">
      <c r="W2587" s="36"/>
      <c r="X2587" s="7"/>
    </row>
    <row r="2588" spans="23:24">
      <c r="W2588" s="36"/>
      <c r="X2588" s="7"/>
    </row>
    <row r="2589" spans="23:24">
      <c r="W2589" s="36"/>
      <c r="X2589" s="7"/>
    </row>
    <row r="2590" spans="23:24">
      <c r="W2590" s="36"/>
      <c r="X2590" s="7"/>
    </row>
    <row r="2591" spans="23:24">
      <c r="W2591" s="36"/>
      <c r="X2591" s="7"/>
    </row>
    <row r="2592" spans="23:24">
      <c r="W2592" s="36"/>
      <c r="X2592" s="7"/>
    </row>
    <row r="2593" spans="23:24">
      <c r="W2593" s="36"/>
      <c r="X2593" s="7"/>
    </row>
    <row r="2594" spans="23:24">
      <c r="W2594" s="36"/>
      <c r="X2594" s="7"/>
    </row>
    <row r="2595" spans="23:24">
      <c r="W2595" s="36"/>
      <c r="X2595" s="7"/>
    </row>
    <row r="2596" spans="23:24">
      <c r="W2596" s="36"/>
      <c r="X2596" s="7"/>
    </row>
    <row r="2597" spans="23:24">
      <c r="W2597" s="36"/>
      <c r="X2597" s="7"/>
    </row>
    <row r="2598" spans="23:24">
      <c r="W2598" s="36"/>
      <c r="X2598" s="7"/>
    </row>
    <row r="2599" spans="23:24">
      <c r="W2599" s="36"/>
      <c r="X2599" s="7"/>
    </row>
    <row r="2600" spans="23:24">
      <c r="W2600" s="36"/>
      <c r="X2600" s="7"/>
    </row>
    <row r="2601" spans="23:24">
      <c r="W2601" s="36"/>
      <c r="X2601" s="7"/>
    </row>
    <row r="2602" spans="23:24">
      <c r="W2602" s="36"/>
      <c r="X2602" s="7"/>
    </row>
    <row r="2603" spans="23:24">
      <c r="W2603" s="36"/>
      <c r="X2603" s="7"/>
    </row>
    <row r="2604" spans="23:24">
      <c r="W2604" s="36"/>
      <c r="X2604" s="7"/>
    </row>
    <row r="2605" spans="23:24">
      <c r="W2605" s="36"/>
      <c r="X2605" s="7"/>
    </row>
    <row r="2606" spans="23:24">
      <c r="W2606" s="36"/>
      <c r="X2606" s="7"/>
    </row>
    <row r="2607" spans="23:24">
      <c r="W2607" s="36"/>
      <c r="X2607" s="7"/>
    </row>
    <row r="2608" spans="23:24">
      <c r="W2608" s="36"/>
      <c r="X2608" s="7"/>
    </row>
    <row r="2609" spans="23:24">
      <c r="W2609" s="36"/>
      <c r="X2609" s="7"/>
    </row>
    <row r="2610" spans="23:24">
      <c r="W2610" s="36"/>
      <c r="X2610" s="7"/>
    </row>
    <row r="2611" spans="23:24">
      <c r="W2611" s="36"/>
      <c r="X2611" s="7"/>
    </row>
    <row r="2612" spans="23:24">
      <c r="W2612" s="36"/>
      <c r="X2612" s="7"/>
    </row>
    <row r="2613" spans="23:24">
      <c r="W2613" s="36"/>
      <c r="X2613" s="7"/>
    </row>
    <row r="2614" spans="23:24">
      <c r="W2614" s="36"/>
      <c r="X2614" s="7"/>
    </row>
    <row r="2615" spans="23:24">
      <c r="W2615" s="36"/>
      <c r="X2615" s="7"/>
    </row>
    <row r="2616" spans="23:24">
      <c r="W2616" s="36"/>
      <c r="X2616" s="7"/>
    </row>
    <row r="2617" spans="23:24">
      <c r="W2617" s="36"/>
      <c r="X2617" s="7"/>
    </row>
    <row r="2618" spans="23:24">
      <c r="W2618" s="36"/>
      <c r="X2618" s="7"/>
    </row>
    <row r="2619" spans="23:24">
      <c r="W2619" s="36"/>
      <c r="X2619" s="7"/>
    </row>
    <row r="2620" spans="23:24">
      <c r="W2620" s="36"/>
      <c r="X2620" s="7"/>
    </row>
    <row r="2621" spans="23:24">
      <c r="W2621" s="36"/>
      <c r="X2621" s="7"/>
    </row>
    <row r="2622" spans="23:24">
      <c r="W2622" s="36"/>
      <c r="X2622" s="7"/>
    </row>
    <row r="2623" spans="23:24">
      <c r="W2623" s="36"/>
      <c r="X2623" s="7"/>
    </row>
    <row r="2624" spans="23:24">
      <c r="W2624" s="36"/>
      <c r="X2624" s="7"/>
    </row>
    <row r="2625" spans="23:24">
      <c r="W2625" s="36"/>
      <c r="X2625" s="7"/>
    </row>
    <row r="2626" spans="23:24">
      <c r="W2626" s="36"/>
      <c r="X2626" s="7"/>
    </row>
    <row r="2627" spans="23:24">
      <c r="W2627" s="36"/>
      <c r="X2627" s="7"/>
    </row>
    <row r="2628" spans="23:24">
      <c r="W2628" s="36"/>
      <c r="X2628" s="7"/>
    </row>
    <row r="2629" spans="23:24">
      <c r="W2629" s="36"/>
      <c r="X2629" s="7"/>
    </row>
    <row r="2630" spans="23:24">
      <c r="W2630" s="36"/>
      <c r="X2630" s="7"/>
    </row>
    <row r="2631" spans="23:24">
      <c r="W2631" s="36"/>
      <c r="X2631" s="7"/>
    </row>
    <row r="2632" spans="23:24">
      <c r="W2632" s="36"/>
      <c r="X2632" s="7"/>
    </row>
    <row r="2633" spans="23:24">
      <c r="W2633" s="36"/>
      <c r="X2633" s="7"/>
    </row>
    <row r="2634" spans="23:24">
      <c r="W2634" s="36"/>
      <c r="X2634" s="7"/>
    </row>
    <row r="2635" spans="23:24">
      <c r="W2635" s="36"/>
      <c r="X2635" s="7"/>
    </row>
    <row r="2636" spans="23:24">
      <c r="W2636" s="36"/>
      <c r="X2636" s="7"/>
    </row>
    <row r="2637" spans="23:24">
      <c r="W2637" s="36"/>
      <c r="X2637" s="7"/>
    </row>
    <row r="2638" spans="23:24">
      <c r="W2638" s="36"/>
      <c r="X2638" s="7"/>
    </row>
    <row r="2639" spans="23:24">
      <c r="W2639" s="36"/>
      <c r="X2639" s="7"/>
    </row>
    <row r="2640" spans="23:24">
      <c r="W2640" s="36"/>
      <c r="X2640" s="7"/>
    </row>
    <row r="2641" spans="23:24">
      <c r="W2641" s="36"/>
      <c r="X2641" s="7"/>
    </row>
    <row r="2642" spans="23:24">
      <c r="W2642" s="36"/>
      <c r="X2642" s="7"/>
    </row>
    <row r="2643" spans="23:24">
      <c r="W2643" s="36"/>
      <c r="X2643" s="7"/>
    </row>
    <row r="2644" spans="23:24">
      <c r="W2644" s="36"/>
      <c r="X2644" s="7"/>
    </row>
    <row r="2645" spans="23:24">
      <c r="W2645" s="36"/>
      <c r="X2645" s="7"/>
    </row>
    <row r="2646" spans="23:24">
      <c r="W2646" s="36"/>
      <c r="X2646" s="7"/>
    </row>
    <row r="2647" spans="23:24">
      <c r="W2647" s="36"/>
      <c r="X2647" s="7"/>
    </row>
    <row r="2648" spans="23:24">
      <c r="W2648" s="36"/>
      <c r="X2648" s="7"/>
    </row>
    <row r="2649" spans="23:24">
      <c r="W2649" s="36"/>
      <c r="X2649" s="7"/>
    </row>
    <row r="2650" spans="23:24">
      <c r="W2650" s="36"/>
      <c r="X2650" s="7"/>
    </row>
    <row r="2651" spans="23:24">
      <c r="W2651" s="36"/>
      <c r="X2651" s="7"/>
    </row>
    <row r="2652" spans="23:24">
      <c r="W2652" s="36"/>
      <c r="X2652" s="7"/>
    </row>
    <row r="2653" spans="23:24">
      <c r="W2653" s="36"/>
      <c r="X2653" s="7"/>
    </row>
    <row r="2654" spans="23:24">
      <c r="W2654" s="36"/>
      <c r="X2654" s="7"/>
    </row>
    <row r="2655" spans="23:24">
      <c r="W2655" s="36"/>
      <c r="X2655" s="7"/>
    </row>
    <row r="2656" spans="23:24">
      <c r="W2656" s="36"/>
      <c r="X2656" s="7"/>
    </row>
    <row r="2657" spans="23:24">
      <c r="W2657" s="36"/>
      <c r="X2657" s="7"/>
    </row>
    <row r="2658" spans="23:24">
      <c r="W2658" s="36"/>
      <c r="X2658" s="7"/>
    </row>
    <row r="2659" spans="23:24">
      <c r="W2659" s="36"/>
      <c r="X2659" s="7"/>
    </row>
    <row r="2660" spans="23:24">
      <c r="W2660" s="36"/>
      <c r="X2660" s="7"/>
    </row>
    <row r="2661" spans="23:24">
      <c r="W2661" s="36"/>
      <c r="X2661" s="7"/>
    </row>
    <row r="2662" spans="23:24">
      <c r="W2662" s="36"/>
      <c r="X2662" s="7"/>
    </row>
    <row r="2663" spans="23:24">
      <c r="W2663" s="36"/>
      <c r="X2663" s="7"/>
    </row>
    <row r="2664" spans="23:24">
      <c r="W2664" s="36"/>
      <c r="X2664" s="7"/>
    </row>
    <row r="2665" spans="23:24">
      <c r="W2665" s="36"/>
      <c r="X2665" s="7"/>
    </row>
    <row r="2666" spans="23:24">
      <c r="W2666" s="36"/>
      <c r="X2666" s="7"/>
    </row>
    <row r="2667" spans="23:24">
      <c r="W2667" s="36"/>
      <c r="X2667" s="7"/>
    </row>
    <row r="2668" spans="23:24">
      <c r="W2668" s="36"/>
      <c r="X2668" s="7"/>
    </row>
    <row r="2669" spans="23:24">
      <c r="W2669" s="36"/>
      <c r="X2669" s="7"/>
    </row>
    <row r="2670" spans="23:24">
      <c r="W2670" s="36"/>
      <c r="X2670" s="7"/>
    </row>
    <row r="2671" spans="23:24">
      <c r="W2671" s="36"/>
      <c r="X2671" s="7"/>
    </row>
    <row r="2672" spans="23:24">
      <c r="W2672" s="36"/>
      <c r="X2672" s="7"/>
    </row>
    <row r="2673" spans="23:24">
      <c r="W2673" s="36"/>
      <c r="X2673" s="7"/>
    </row>
    <row r="2674" spans="23:24">
      <c r="W2674" s="36"/>
      <c r="X2674" s="7"/>
    </row>
    <row r="2675" spans="23:24">
      <c r="W2675" s="36"/>
      <c r="X2675" s="7"/>
    </row>
    <row r="2676" spans="23:24">
      <c r="W2676" s="36"/>
      <c r="X2676" s="7"/>
    </row>
    <row r="2677" spans="23:24">
      <c r="W2677" s="36"/>
      <c r="X2677" s="7"/>
    </row>
    <row r="2678" spans="23:24">
      <c r="W2678" s="36"/>
      <c r="X2678" s="7"/>
    </row>
    <row r="2679" spans="23:24">
      <c r="W2679" s="36"/>
      <c r="X2679" s="7"/>
    </row>
    <row r="2680" spans="23:24">
      <c r="W2680" s="36"/>
      <c r="X2680" s="7"/>
    </row>
    <row r="2681" spans="23:24">
      <c r="W2681" s="36"/>
      <c r="X2681" s="7"/>
    </row>
    <row r="2682" spans="23:24">
      <c r="W2682" s="36"/>
      <c r="X2682" s="7"/>
    </row>
    <row r="2683" spans="23:24">
      <c r="W2683" s="36"/>
      <c r="X2683" s="7"/>
    </row>
    <row r="2684" spans="23:24">
      <c r="W2684" s="36"/>
      <c r="X2684" s="7"/>
    </row>
    <row r="2685" spans="23:24">
      <c r="W2685" s="36"/>
      <c r="X2685" s="7"/>
    </row>
    <row r="2686" spans="23:24">
      <c r="W2686" s="36"/>
      <c r="X2686" s="7"/>
    </row>
    <row r="2687" spans="23:24">
      <c r="W2687" s="36"/>
      <c r="X2687" s="7"/>
    </row>
    <row r="2688" spans="23:24">
      <c r="W2688" s="36"/>
      <c r="X2688" s="7"/>
    </row>
    <row r="2689" spans="23:24">
      <c r="W2689" s="36"/>
      <c r="X2689" s="7"/>
    </row>
    <row r="2690" spans="23:24">
      <c r="W2690" s="36"/>
      <c r="X2690" s="7"/>
    </row>
    <row r="2691" spans="23:24">
      <c r="W2691" s="36"/>
      <c r="X2691" s="7"/>
    </row>
    <row r="2692" spans="23:24">
      <c r="W2692" s="36"/>
      <c r="X2692" s="7"/>
    </row>
    <row r="2693" spans="23:24">
      <c r="W2693" s="36"/>
      <c r="X2693" s="7"/>
    </row>
    <row r="2694" spans="23:24">
      <c r="W2694" s="36"/>
      <c r="X2694" s="7"/>
    </row>
    <row r="2695" spans="23:24">
      <c r="W2695" s="36"/>
      <c r="X2695" s="7"/>
    </row>
    <row r="2696" spans="23:24">
      <c r="W2696" s="36"/>
      <c r="X2696" s="7"/>
    </row>
    <row r="2697" spans="23:24">
      <c r="W2697" s="36"/>
      <c r="X2697" s="7"/>
    </row>
    <row r="2698" spans="23:24">
      <c r="W2698" s="36"/>
      <c r="X2698" s="7"/>
    </row>
    <row r="2699" spans="23:24">
      <c r="W2699" s="36"/>
      <c r="X2699" s="7"/>
    </row>
    <row r="2700" spans="23:24">
      <c r="W2700" s="36"/>
      <c r="X2700" s="7"/>
    </row>
    <row r="2701" spans="23:24">
      <c r="W2701" s="36"/>
      <c r="X2701" s="7"/>
    </row>
    <row r="2702" spans="23:24">
      <c r="W2702" s="36"/>
      <c r="X2702" s="7"/>
    </row>
    <row r="2703" spans="23:24">
      <c r="W2703" s="36"/>
      <c r="X2703" s="7"/>
    </row>
    <row r="2704" spans="23:24">
      <c r="W2704" s="36"/>
      <c r="X2704" s="7"/>
    </row>
    <row r="2705" spans="23:24">
      <c r="W2705" s="36"/>
      <c r="X2705" s="7"/>
    </row>
    <row r="2706" spans="23:24">
      <c r="W2706" s="36"/>
      <c r="X2706" s="7"/>
    </row>
    <row r="2707" spans="23:24">
      <c r="W2707" s="36"/>
      <c r="X2707" s="7"/>
    </row>
    <row r="2708" spans="23:24">
      <c r="W2708" s="36"/>
      <c r="X2708" s="7"/>
    </row>
    <row r="2709" spans="23:24">
      <c r="W2709" s="36"/>
      <c r="X2709" s="7"/>
    </row>
    <row r="2710" spans="23:24">
      <c r="W2710" s="36"/>
      <c r="X2710" s="7"/>
    </row>
    <row r="2711" spans="23:24">
      <c r="W2711" s="36"/>
      <c r="X2711" s="7"/>
    </row>
    <row r="2712" spans="23:24">
      <c r="W2712" s="36"/>
      <c r="X2712" s="7"/>
    </row>
    <row r="2713" spans="23:24">
      <c r="W2713" s="36"/>
      <c r="X2713" s="7"/>
    </row>
    <row r="2714" spans="23:24">
      <c r="W2714" s="36"/>
      <c r="X2714" s="7"/>
    </row>
    <row r="2715" spans="23:24">
      <c r="W2715" s="36"/>
      <c r="X2715" s="7"/>
    </row>
    <row r="2716" spans="23:24">
      <c r="W2716" s="36"/>
      <c r="X2716" s="7"/>
    </row>
    <row r="2717" spans="23:24">
      <c r="W2717" s="36"/>
      <c r="X2717" s="7"/>
    </row>
    <row r="2718" spans="23:24">
      <c r="W2718" s="36"/>
      <c r="X2718" s="7"/>
    </row>
    <row r="2719" spans="23:24">
      <c r="W2719" s="36"/>
      <c r="X2719" s="7"/>
    </row>
    <row r="2720" spans="23:24">
      <c r="W2720" s="36"/>
      <c r="X2720" s="7"/>
    </row>
    <row r="2721" spans="23:24">
      <c r="W2721" s="36"/>
      <c r="X2721" s="7"/>
    </row>
    <row r="2722" spans="23:24">
      <c r="W2722" s="36"/>
      <c r="X2722" s="7"/>
    </row>
    <row r="2723" spans="23:24">
      <c r="W2723" s="36"/>
      <c r="X2723" s="7"/>
    </row>
    <row r="2724" spans="23:24">
      <c r="W2724" s="36"/>
      <c r="X2724" s="7"/>
    </row>
    <row r="2725" spans="23:24">
      <c r="W2725" s="36"/>
      <c r="X2725" s="7"/>
    </row>
    <row r="2726" spans="23:24">
      <c r="W2726" s="36"/>
      <c r="X2726" s="7"/>
    </row>
    <row r="2727" spans="23:24">
      <c r="W2727" s="36"/>
      <c r="X2727" s="7"/>
    </row>
    <row r="2728" spans="23:24">
      <c r="W2728" s="36"/>
      <c r="X2728" s="7"/>
    </row>
    <row r="2729" spans="23:24">
      <c r="W2729" s="36"/>
      <c r="X2729" s="7"/>
    </row>
    <row r="2730" spans="23:24">
      <c r="W2730" s="36"/>
      <c r="X2730" s="7"/>
    </row>
    <row r="2731" spans="23:24">
      <c r="W2731" s="36"/>
      <c r="X2731" s="7"/>
    </row>
    <row r="2732" spans="23:24">
      <c r="W2732" s="36"/>
      <c r="X2732" s="7"/>
    </row>
    <row r="2733" spans="23:24">
      <c r="W2733" s="36"/>
      <c r="X2733" s="7"/>
    </row>
    <row r="2734" spans="23:24">
      <c r="W2734" s="36"/>
      <c r="X2734" s="7"/>
    </row>
    <row r="2735" spans="23:24">
      <c r="W2735" s="36"/>
      <c r="X2735" s="7"/>
    </row>
    <row r="2736" spans="23:24">
      <c r="W2736" s="36"/>
      <c r="X2736" s="7"/>
    </row>
    <row r="2737" spans="23:24">
      <c r="W2737" s="36"/>
      <c r="X2737" s="7"/>
    </row>
    <row r="2738" spans="23:24">
      <c r="W2738" s="36"/>
      <c r="X2738" s="7"/>
    </row>
    <row r="2739" spans="23:24">
      <c r="W2739" s="36"/>
      <c r="X2739" s="7"/>
    </row>
    <row r="2740" spans="23:24">
      <c r="W2740" s="36"/>
      <c r="X2740" s="7"/>
    </row>
    <row r="2741" spans="23:24">
      <c r="W2741" s="36"/>
      <c r="X2741" s="7"/>
    </row>
    <row r="2742" spans="23:24">
      <c r="W2742" s="36"/>
      <c r="X2742" s="7"/>
    </row>
    <row r="2743" spans="23:24">
      <c r="W2743" s="36"/>
      <c r="X2743" s="7"/>
    </row>
    <row r="2744" spans="23:24">
      <c r="W2744" s="36"/>
      <c r="X2744" s="7"/>
    </row>
    <row r="2745" spans="23:24">
      <c r="W2745" s="36"/>
      <c r="X2745" s="7"/>
    </row>
    <row r="2746" spans="23:24">
      <c r="W2746" s="36"/>
      <c r="X2746" s="7"/>
    </row>
    <row r="2747" spans="23:24">
      <c r="W2747" s="36"/>
      <c r="X2747" s="7"/>
    </row>
    <row r="2748" spans="23:24">
      <c r="W2748" s="36"/>
      <c r="X2748" s="7"/>
    </row>
    <row r="2749" spans="23:24">
      <c r="W2749" s="36"/>
      <c r="X2749" s="7"/>
    </row>
    <row r="2750" spans="23:24">
      <c r="W2750" s="36"/>
      <c r="X2750" s="7"/>
    </row>
    <row r="2751" spans="23:24">
      <c r="W2751" s="36"/>
      <c r="X2751" s="7"/>
    </row>
    <row r="2752" spans="23:24">
      <c r="W2752" s="36"/>
      <c r="X2752" s="7"/>
    </row>
    <row r="2753" spans="23:24">
      <c r="W2753" s="36"/>
      <c r="X2753" s="7"/>
    </row>
    <row r="2754" spans="23:24">
      <c r="W2754" s="36"/>
      <c r="X2754" s="7"/>
    </row>
    <row r="2755" spans="23:24">
      <c r="W2755" s="36"/>
      <c r="X2755" s="7"/>
    </row>
    <row r="2756" spans="23:24">
      <c r="W2756" s="36"/>
      <c r="X2756" s="7"/>
    </row>
    <row r="2757" spans="23:24">
      <c r="W2757" s="36"/>
      <c r="X2757" s="7"/>
    </row>
    <row r="2758" spans="23:24">
      <c r="W2758" s="36"/>
      <c r="X2758" s="7"/>
    </row>
    <row r="2759" spans="23:24">
      <c r="W2759" s="36"/>
      <c r="X2759" s="7"/>
    </row>
    <row r="2760" spans="23:24">
      <c r="W2760" s="36"/>
      <c r="X2760" s="7"/>
    </row>
    <row r="2761" spans="23:24">
      <c r="W2761" s="36"/>
      <c r="X2761" s="7"/>
    </row>
    <row r="2762" spans="23:24">
      <c r="W2762" s="36"/>
      <c r="X2762" s="7"/>
    </row>
    <row r="2763" spans="23:24">
      <c r="W2763" s="36"/>
      <c r="X2763" s="7"/>
    </row>
    <row r="2764" spans="23:24">
      <c r="W2764" s="36"/>
      <c r="X2764" s="7"/>
    </row>
    <row r="2765" spans="23:24">
      <c r="W2765" s="36"/>
      <c r="X2765" s="7"/>
    </row>
    <row r="2766" spans="23:24">
      <c r="W2766" s="36"/>
      <c r="X2766" s="7"/>
    </row>
    <row r="2767" spans="23:24">
      <c r="W2767" s="36"/>
      <c r="X2767" s="7"/>
    </row>
    <row r="2768" spans="23:24">
      <c r="W2768" s="36"/>
      <c r="X2768" s="7"/>
    </row>
    <row r="2769" spans="23:24">
      <c r="W2769" s="36"/>
      <c r="X2769" s="7"/>
    </row>
    <row r="2770" spans="23:24">
      <c r="W2770" s="36"/>
      <c r="X2770" s="7"/>
    </row>
    <row r="2771" spans="23:24">
      <c r="W2771" s="36"/>
      <c r="X2771" s="7"/>
    </row>
    <row r="2772" spans="23:24">
      <c r="W2772" s="36"/>
      <c r="X2772" s="7"/>
    </row>
    <row r="2773" spans="23:24">
      <c r="W2773" s="36"/>
      <c r="X2773" s="7"/>
    </row>
    <row r="2774" spans="23:24">
      <c r="W2774" s="36"/>
      <c r="X2774" s="7"/>
    </row>
    <row r="2775" spans="23:24">
      <c r="W2775" s="36"/>
      <c r="X2775" s="7"/>
    </row>
    <row r="2776" spans="23:24">
      <c r="W2776" s="36"/>
      <c r="X2776" s="7"/>
    </row>
    <row r="2777" spans="23:24">
      <c r="W2777" s="36"/>
      <c r="X2777" s="7"/>
    </row>
    <row r="2778" spans="23:24">
      <c r="W2778" s="36"/>
      <c r="X2778" s="7"/>
    </row>
    <row r="2779" spans="23:24">
      <c r="W2779" s="36"/>
      <c r="X2779" s="7"/>
    </row>
    <row r="2780" spans="23:24">
      <c r="W2780" s="36"/>
      <c r="X2780" s="7"/>
    </row>
    <row r="2781" spans="23:24">
      <c r="W2781" s="36"/>
      <c r="X2781" s="7"/>
    </row>
    <row r="2782" spans="23:24">
      <c r="W2782" s="36"/>
      <c r="X2782" s="7"/>
    </row>
    <row r="2783" spans="23:24">
      <c r="W2783" s="36"/>
      <c r="X2783" s="7"/>
    </row>
    <row r="2784" spans="23:24">
      <c r="W2784" s="36"/>
      <c r="X2784" s="7"/>
    </row>
    <row r="2785" spans="23:24">
      <c r="W2785" s="36"/>
      <c r="X2785" s="7"/>
    </row>
    <row r="2786" spans="23:24">
      <c r="W2786" s="36"/>
      <c r="X2786" s="7"/>
    </row>
    <row r="2787" spans="23:24">
      <c r="W2787" s="36"/>
      <c r="X2787" s="7"/>
    </row>
    <row r="2788" spans="23:24">
      <c r="W2788" s="36"/>
      <c r="X2788" s="7"/>
    </row>
    <row r="2789" spans="23:24">
      <c r="W2789" s="36"/>
      <c r="X2789" s="7"/>
    </row>
    <row r="2790" spans="23:24">
      <c r="W2790" s="36"/>
      <c r="X2790" s="7"/>
    </row>
    <row r="2791" spans="23:24">
      <c r="W2791" s="36"/>
      <c r="X2791" s="7"/>
    </row>
    <row r="2792" spans="23:24">
      <c r="W2792" s="36"/>
      <c r="X2792" s="7"/>
    </row>
    <row r="2793" spans="23:24">
      <c r="W2793" s="36"/>
      <c r="X2793" s="7"/>
    </row>
    <row r="2794" spans="23:24">
      <c r="W2794" s="36"/>
      <c r="X2794" s="7"/>
    </row>
    <row r="2795" spans="23:24">
      <c r="W2795" s="36"/>
      <c r="X2795" s="7"/>
    </row>
    <row r="2796" spans="23:24">
      <c r="W2796" s="36"/>
      <c r="X2796" s="7"/>
    </row>
    <row r="2797" spans="23:24">
      <c r="W2797" s="36"/>
      <c r="X2797" s="7"/>
    </row>
    <row r="2798" spans="23:24">
      <c r="W2798" s="36"/>
      <c r="X2798" s="7"/>
    </row>
    <row r="2799" spans="23:24">
      <c r="W2799" s="36"/>
      <c r="X2799" s="7"/>
    </row>
    <row r="2800" spans="23:24">
      <c r="W2800" s="36"/>
      <c r="X2800" s="7"/>
    </row>
    <row r="2801" spans="23:24">
      <c r="W2801" s="36"/>
      <c r="X2801" s="7"/>
    </row>
    <row r="2802" spans="23:24">
      <c r="W2802" s="36"/>
      <c r="X2802" s="7"/>
    </row>
    <row r="2803" spans="23:24">
      <c r="W2803" s="36"/>
      <c r="X2803" s="7"/>
    </row>
    <row r="2804" spans="23:24">
      <c r="W2804" s="36"/>
      <c r="X2804" s="7"/>
    </row>
    <row r="2805" spans="23:24">
      <c r="W2805" s="36"/>
      <c r="X2805" s="7"/>
    </row>
    <row r="2806" spans="23:24">
      <c r="W2806" s="36"/>
      <c r="X2806" s="7"/>
    </row>
    <row r="2807" spans="23:24">
      <c r="W2807" s="36"/>
      <c r="X2807" s="7"/>
    </row>
    <row r="2808" spans="23:24">
      <c r="W2808" s="36"/>
      <c r="X2808" s="7"/>
    </row>
    <row r="2809" spans="23:24">
      <c r="W2809" s="36"/>
      <c r="X2809" s="7"/>
    </row>
    <row r="2810" spans="23:24">
      <c r="W2810" s="36"/>
      <c r="X2810" s="7"/>
    </row>
    <row r="2811" spans="23:24">
      <c r="W2811" s="36"/>
      <c r="X2811" s="7"/>
    </row>
    <row r="2812" spans="23:24">
      <c r="W2812" s="36"/>
      <c r="X2812" s="7"/>
    </row>
    <row r="2813" spans="23:24">
      <c r="W2813" s="36"/>
      <c r="X2813" s="7"/>
    </row>
    <row r="2814" spans="23:24">
      <c r="W2814" s="36"/>
      <c r="X2814" s="7"/>
    </row>
    <row r="2815" spans="23:24">
      <c r="W2815" s="36"/>
      <c r="X2815" s="7"/>
    </row>
    <row r="2816" spans="23:24">
      <c r="W2816" s="36"/>
      <c r="X2816" s="7"/>
    </row>
    <row r="2817" spans="23:24">
      <c r="W2817" s="36"/>
      <c r="X2817" s="7"/>
    </row>
    <row r="2818" spans="23:24">
      <c r="W2818" s="36"/>
      <c r="X2818" s="7"/>
    </row>
    <row r="2819" spans="23:24">
      <c r="W2819" s="36"/>
      <c r="X2819" s="7"/>
    </row>
    <row r="2820" spans="23:24">
      <c r="W2820" s="36"/>
      <c r="X2820" s="7"/>
    </row>
    <row r="2821" spans="23:24">
      <c r="W2821" s="36"/>
      <c r="X2821" s="7"/>
    </row>
    <row r="2822" spans="23:24">
      <c r="W2822" s="36"/>
      <c r="X2822" s="7"/>
    </row>
    <row r="2823" spans="23:24">
      <c r="W2823" s="36"/>
      <c r="X2823" s="7"/>
    </row>
    <row r="2824" spans="23:24">
      <c r="W2824" s="36"/>
      <c r="X2824" s="7"/>
    </row>
    <row r="2825" spans="23:24">
      <c r="W2825" s="36"/>
      <c r="X2825" s="7"/>
    </row>
    <row r="2826" spans="23:24">
      <c r="W2826" s="36"/>
      <c r="X2826" s="7"/>
    </row>
    <row r="2827" spans="23:24">
      <c r="W2827" s="36"/>
      <c r="X2827" s="7"/>
    </row>
    <row r="2828" spans="23:24">
      <c r="W2828" s="36"/>
      <c r="X2828" s="7"/>
    </row>
    <row r="2829" spans="23:24">
      <c r="W2829" s="36"/>
      <c r="X2829" s="7"/>
    </row>
    <row r="2830" spans="23:24">
      <c r="W2830" s="36"/>
      <c r="X2830" s="7"/>
    </row>
    <row r="2831" spans="23:24">
      <c r="W2831" s="36"/>
      <c r="X2831" s="7"/>
    </row>
    <row r="2832" spans="23:24">
      <c r="W2832" s="36"/>
      <c r="X2832" s="7"/>
    </row>
    <row r="2833" spans="23:24">
      <c r="W2833" s="36"/>
      <c r="X2833" s="7"/>
    </row>
    <row r="2834" spans="23:24">
      <c r="W2834" s="36"/>
      <c r="X2834" s="7"/>
    </row>
    <row r="2835" spans="23:24">
      <c r="W2835" s="36"/>
      <c r="X2835" s="7"/>
    </row>
    <row r="2836" spans="23:24">
      <c r="W2836" s="36"/>
      <c r="X2836" s="7"/>
    </row>
    <row r="2837" spans="23:24">
      <c r="W2837" s="36"/>
      <c r="X2837" s="7"/>
    </row>
    <row r="2838" spans="23:24">
      <c r="W2838" s="36"/>
      <c r="X2838" s="7"/>
    </row>
    <row r="2839" spans="23:24">
      <c r="W2839" s="36"/>
      <c r="X2839" s="7"/>
    </row>
    <row r="2840" spans="23:24">
      <c r="W2840" s="36"/>
      <c r="X2840" s="7"/>
    </row>
    <row r="2841" spans="23:24">
      <c r="W2841" s="36"/>
      <c r="X2841" s="7"/>
    </row>
    <row r="2842" spans="23:24">
      <c r="W2842" s="36"/>
      <c r="X2842" s="7"/>
    </row>
    <row r="2843" spans="23:24">
      <c r="W2843" s="36"/>
      <c r="X2843" s="7"/>
    </row>
    <row r="2844" spans="23:24">
      <c r="W2844" s="36"/>
      <c r="X2844" s="7"/>
    </row>
    <row r="2845" spans="23:24">
      <c r="W2845" s="36"/>
      <c r="X2845" s="7"/>
    </row>
    <row r="2846" spans="23:24">
      <c r="W2846" s="36"/>
      <c r="X2846" s="7"/>
    </row>
    <row r="2847" spans="23:24">
      <c r="W2847" s="36"/>
      <c r="X2847" s="7"/>
    </row>
    <row r="2848" spans="23:24">
      <c r="W2848" s="36"/>
      <c r="X2848" s="7"/>
    </row>
    <row r="2849" spans="23:24">
      <c r="W2849" s="36"/>
      <c r="X2849" s="7"/>
    </row>
    <row r="2850" spans="23:24">
      <c r="W2850" s="36"/>
      <c r="X2850" s="7"/>
    </row>
    <row r="2851" spans="23:24">
      <c r="W2851" s="36"/>
      <c r="X2851" s="7"/>
    </row>
    <row r="2852" spans="23:24">
      <c r="W2852" s="36"/>
      <c r="X2852" s="7"/>
    </row>
    <row r="2853" spans="23:24">
      <c r="W2853" s="36"/>
      <c r="X2853" s="7"/>
    </row>
    <row r="2854" spans="23:24">
      <c r="W2854" s="36"/>
      <c r="X2854" s="7"/>
    </row>
    <row r="2855" spans="23:24">
      <c r="W2855" s="36"/>
      <c r="X2855" s="7"/>
    </row>
    <row r="2856" spans="23:24">
      <c r="W2856" s="36"/>
      <c r="X2856" s="7"/>
    </row>
    <row r="2857" spans="23:24">
      <c r="W2857" s="36"/>
      <c r="X2857" s="7"/>
    </row>
    <row r="2858" spans="23:24">
      <c r="W2858" s="36"/>
      <c r="X2858" s="7"/>
    </row>
    <row r="2859" spans="23:24">
      <c r="W2859" s="36"/>
      <c r="X2859" s="7"/>
    </row>
    <row r="2860" spans="23:24">
      <c r="W2860" s="36"/>
      <c r="X2860" s="7"/>
    </row>
    <row r="2861" spans="23:24">
      <c r="W2861" s="36"/>
      <c r="X2861" s="7"/>
    </row>
    <row r="2862" spans="23:24">
      <c r="W2862" s="36"/>
      <c r="X2862" s="7"/>
    </row>
    <row r="2863" spans="23:24">
      <c r="W2863" s="36"/>
      <c r="X2863" s="7"/>
    </row>
    <row r="2864" spans="23:24">
      <c r="W2864" s="36"/>
      <c r="X2864" s="7"/>
    </row>
    <row r="2865" spans="23:24">
      <c r="W2865" s="36"/>
      <c r="X2865" s="7"/>
    </row>
    <row r="2866" spans="23:24">
      <c r="W2866" s="36"/>
      <c r="X2866" s="7"/>
    </row>
    <row r="2867" spans="23:24">
      <c r="W2867" s="36"/>
      <c r="X2867" s="7"/>
    </row>
    <row r="2868" spans="23:24">
      <c r="W2868" s="36"/>
      <c r="X2868" s="7"/>
    </row>
    <row r="2869" spans="23:24">
      <c r="W2869" s="36"/>
      <c r="X2869" s="7"/>
    </row>
    <row r="2870" spans="23:24">
      <c r="W2870" s="36"/>
      <c r="X2870" s="7"/>
    </row>
    <row r="2871" spans="23:24">
      <c r="W2871" s="36"/>
      <c r="X2871" s="7"/>
    </row>
    <row r="2872" spans="23:24">
      <c r="W2872" s="36"/>
      <c r="X2872" s="7"/>
    </row>
    <row r="2873" spans="23:24">
      <c r="W2873" s="36"/>
      <c r="X2873" s="7"/>
    </row>
    <row r="2874" spans="23:24">
      <c r="W2874" s="36"/>
      <c r="X2874" s="7"/>
    </row>
    <row r="2875" spans="23:24">
      <c r="W2875" s="36"/>
      <c r="X2875" s="7"/>
    </row>
    <row r="2876" spans="23:24">
      <c r="W2876" s="36"/>
      <c r="X2876" s="7"/>
    </row>
    <row r="2877" spans="23:24">
      <c r="W2877" s="36"/>
      <c r="X2877" s="7"/>
    </row>
    <row r="2878" spans="23:24">
      <c r="W2878" s="36"/>
      <c r="X2878" s="7"/>
    </row>
    <row r="2879" spans="23:24">
      <c r="W2879" s="36"/>
      <c r="X2879" s="7"/>
    </row>
    <row r="2880" spans="23:24">
      <c r="W2880" s="36"/>
      <c r="X2880" s="7"/>
    </row>
    <row r="2881" spans="23:24">
      <c r="W2881" s="36"/>
      <c r="X2881" s="7"/>
    </row>
    <row r="2882" spans="23:24">
      <c r="W2882" s="36"/>
      <c r="X2882" s="7"/>
    </row>
    <row r="2883" spans="23:24">
      <c r="W2883" s="36"/>
      <c r="X2883" s="7"/>
    </row>
    <row r="2884" spans="23:24">
      <c r="W2884" s="36"/>
      <c r="X2884" s="7"/>
    </row>
    <row r="2885" spans="23:24">
      <c r="W2885" s="36"/>
      <c r="X2885" s="7"/>
    </row>
    <row r="2886" spans="23:24">
      <c r="W2886" s="36"/>
      <c r="X2886" s="7"/>
    </row>
    <row r="2887" spans="23:24">
      <c r="W2887" s="36"/>
      <c r="X2887" s="7"/>
    </row>
    <row r="2888" spans="23:24">
      <c r="W2888" s="36"/>
      <c r="X2888" s="7"/>
    </row>
    <row r="2889" spans="23:24">
      <c r="W2889" s="36"/>
      <c r="X2889" s="7"/>
    </row>
    <row r="2890" spans="23:24">
      <c r="W2890" s="36"/>
      <c r="X2890" s="7"/>
    </row>
    <row r="2891" spans="23:24">
      <c r="W2891" s="36"/>
      <c r="X2891" s="7"/>
    </row>
    <row r="2892" spans="23:24">
      <c r="W2892" s="36"/>
      <c r="X2892" s="7"/>
    </row>
    <row r="2893" spans="23:24">
      <c r="W2893" s="36"/>
      <c r="X2893" s="7"/>
    </row>
    <row r="2894" spans="23:24">
      <c r="W2894" s="36"/>
      <c r="X2894" s="7"/>
    </row>
    <row r="2895" spans="23:24">
      <c r="W2895" s="36"/>
      <c r="X2895" s="7"/>
    </row>
    <row r="2896" spans="23:24">
      <c r="W2896" s="36"/>
      <c r="X2896" s="7"/>
    </row>
    <row r="2897" spans="23:24">
      <c r="W2897" s="36"/>
      <c r="X2897" s="7"/>
    </row>
    <row r="2898" spans="23:24">
      <c r="W2898" s="36"/>
      <c r="X2898" s="7"/>
    </row>
    <row r="2899" spans="23:24">
      <c r="W2899" s="36"/>
      <c r="X2899" s="7"/>
    </row>
    <row r="2900" spans="23:24">
      <c r="W2900" s="36"/>
      <c r="X2900" s="7"/>
    </row>
    <row r="2901" spans="23:24">
      <c r="W2901" s="36"/>
      <c r="X2901" s="7"/>
    </row>
    <row r="2902" spans="23:24">
      <c r="W2902" s="36"/>
      <c r="X2902" s="7"/>
    </row>
    <row r="2903" spans="23:24">
      <c r="W2903" s="36"/>
      <c r="X2903" s="7"/>
    </row>
    <row r="2904" spans="23:24">
      <c r="W2904" s="36"/>
      <c r="X2904" s="7"/>
    </row>
    <row r="2905" spans="23:24">
      <c r="W2905" s="36"/>
      <c r="X2905" s="7"/>
    </row>
    <row r="2906" spans="23:24">
      <c r="W2906" s="36"/>
      <c r="X2906" s="7"/>
    </row>
    <row r="2907" spans="23:24">
      <c r="W2907" s="36"/>
      <c r="X2907" s="7"/>
    </row>
    <row r="2908" spans="23:24">
      <c r="W2908" s="36"/>
      <c r="X2908" s="7"/>
    </row>
    <row r="2909" spans="23:24">
      <c r="W2909" s="36"/>
      <c r="X2909" s="7"/>
    </row>
    <row r="2910" spans="23:24">
      <c r="W2910" s="36"/>
      <c r="X2910" s="7"/>
    </row>
    <row r="2911" spans="23:24">
      <c r="W2911" s="36"/>
      <c r="X2911" s="7"/>
    </row>
    <row r="2912" spans="23:24">
      <c r="W2912" s="36"/>
      <c r="X2912" s="7"/>
    </row>
    <row r="2913" spans="23:24">
      <c r="W2913" s="36"/>
      <c r="X2913" s="7"/>
    </row>
    <row r="2914" spans="23:24">
      <c r="W2914" s="36"/>
      <c r="X2914" s="7"/>
    </row>
    <row r="2915" spans="23:24">
      <c r="W2915" s="36"/>
      <c r="X2915" s="7"/>
    </row>
    <row r="2916" spans="23:24">
      <c r="W2916" s="36"/>
      <c r="X2916" s="7"/>
    </row>
    <row r="2917" spans="23:24">
      <c r="W2917" s="36"/>
      <c r="X2917" s="7"/>
    </row>
    <row r="2918" spans="23:24">
      <c r="W2918" s="36"/>
      <c r="X2918" s="7"/>
    </row>
    <row r="2919" spans="23:24">
      <c r="W2919" s="36"/>
      <c r="X2919" s="7"/>
    </row>
    <row r="2920" spans="23:24">
      <c r="W2920" s="36"/>
      <c r="X2920" s="7"/>
    </row>
    <row r="2921" spans="23:24">
      <c r="W2921" s="36"/>
      <c r="X2921" s="7"/>
    </row>
    <row r="2922" spans="23:24">
      <c r="W2922" s="36"/>
      <c r="X2922" s="7"/>
    </row>
    <row r="2923" spans="23:24">
      <c r="W2923" s="36"/>
      <c r="X2923" s="7"/>
    </row>
    <row r="2924" spans="23:24">
      <c r="W2924" s="36"/>
      <c r="X2924" s="7"/>
    </row>
    <row r="2925" spans="23:24">
      <c r="W2925" s="36"/>
      <c r="X2925" s="7"/>
    </row>
    <row r="2926" spans="23:24">
      <c r="W2926" s="36"/>
      <c r="X2926" s="7"/>
    </row>
    <row r="2927" spans="23:24">
      <c r="W2927" s="36"/>
      <c r="X2927" s="7"/>
    </row>
    <row r="2928" spans="23:24">
      <c r="W2928" s="36"/>
      <c r="X2928" s="7"/>
    </row>
    <row r="2929" spans="23:24">
      <c r="W2929" s="36"/>
      <c r="X2929" s="7"/>
    </row>
    <row r="2930" spans="23:24">
      <c r="W2930" s="36"/>
      <c r="X2930" s="7"/>
    </row>
    <row r="2931" spans="23:24">
      <c r="W2931" s="36"/>
      <c r="X2931" s="7"/>
    </row>
    <row r="2932" spans="23:24">
      <c r="W2932" s="36"/>
      <c r="X2932" s="7"/>
    </row>
    <row r="2933" spans="23:24">
      <c r="W2933" s="36"/>
      <c r="X2933" s="7"/>
    </row>
    <row r="2934" spans="23:24">
      <c r="W2934" s="36"/>
      <c r="X2934" s="7"/>
    </row>
    <row r="2935" spans="23:24">
      <c r="W2935" s="36"/>
      <c r="X2935" s="7"/>
    </row>
    <row r="2936" spans="23:24">
      <c r="W2936" s="36"/>
      <c r="X2936" s="7"/>
    </row>
    <row r="2937" spans="23:24">
      <c r="W2937" s="36"/>
      <c r="X2937" s="7"/>
    </row>
    <row r="2938" spans="23:24">
      <c r="W2938" s="36"/>
      <c r="X2938" s="7"/>
    </row>
    <row r="2939" spans="23:24">
      <c r="W2939" s="36"/>
      <c r="X2939" s="7"/>
    </row>
    <row r="2940" spans="23:24">
      <c r="W2940" s="36"/>
      <c r="X2940" s="7"/>
    </row>
    <row r="2941" spans="23:24">
      <c r="W2941" s="36"/>
      <c r="X2941" s="7"/>
    </row>
    <row r="2942" spans="23:24">
      <c r="W2942" s="36"/>
      <c r="X2942" s="7"/>
    </row>
    <row r="2943" spans="23:24">
      <c r="W2943" s="36"/>
      <c r="X2943" s="7"/>
    </row>
    <row r="2944" spans="23:24">
      <c r="W2944" s="36"/>
      <c r="X2944" s="7"/>
    </row>
    <row r="2945" spans="23:24">
      <c r="W2945" s="36"/>
      <c r="X2945" s="7"/>
    </row>
    <row r="2946" spans="23:24">
      <c r="W2946" s="36"/>
      <c r="X2946" s="7"/>
    </row>
    <row r="2947" spans="23:24">
      <c r="W2947" s="36"/>
      <c r="X2947" s="7"/>
    </row>
    <row r="2948" spans="23:24">
      <c r="W2948" s="36"/>
      <c r="X2948" s="7"/>
    </row>
    <row r="2949" spans="23:24">
      <c r="W2949" s="36"/>
      <c r="X2949" s="7"/>
    </row>
    <row r="2950" spans="23:24">
      <c r="W2950" s="36"/>
      <c r="X2950" s="7"/>
    </row>
    <row r="2951" spans="23:24">
      <c r="W2951" s="36"/>
      <c r="X2951" s="7"/>
    </row>
    <row r="2952" spans="23:24">
      <c r="W2952" s="36"/>
      <c r="X2952" s="7"/>
    </row>
    <row r="2953" spans="23:24">
      <c r="W2953" s="36"/>
      <c r="X2953" s="7"/>
    </row>
    <row r="2954" spans="23:24">
      <c r="W2954" s="36"/>
      <c r="X2954" s="7"/>
    </row>
    <row r="2955" spans="23:24">
      <c r="W2955" s="36"/>
      <c r="X2955" s="7"/>
    </row>
    <row r="2956" spans="23:24">
      <c r="W2956" s="36"/>
      <c r="X2956" s="7"/>
    </row>
    <row r="2957" spans="23:24">
      <c r="W2957" s="36"/>
      <c r="X2957" s="7"/>
    </row>
    <row r="2958" spans="23:24">
      <c r="W2958" s="36"/>
      <c r="X2958" s="7"/>
    </row>
    <row r="2959" spans="23:24">
      <c r="W2959" s="36"/>
      <c r="X2959" s="7"/>
    </row>
    <row r="2960" spans="23:24">
      <c r="W2960" s="36"/>
      <c r="X2960" s="7"/>
    </row>
    <row r="2961" spans="23:24">
      <c r="W2961" s="36"/>
      <c r="X2961" s="7"/>
    </row>
    <row r="2962" spans="23:24">
      <c r="W2962" s="36"/>
      <c r="X2962" s="7"/>
    </row>
    <row r="2963" spans="23:24">
      <c r="W2963" s="36"/>
      <c r="X2963" s="7"/>
    </row>
    <row r="2964" spans="23:24">
      <c r="W2964" s="36"/>
      <c r="X2964" s="7"/>
    </row>
    <row r="2965" spans="23:24">
      <c r="W2965" s="36"/>
      <c r="X2965" s="7"/>
    </row>
    <row r="2966" spans="23:24">
      <c r="W2966" s="36"/>
      <c r="X2966" s="7"/>
    </row>
    <row r="2967" spans="23:24">
      <c r="W2967" s="36"/>
      <c r="X2967" s="7"/>
    </row>
    <row r="2968" spans="23:24">
      <c r="W2968" s="36"/>
      <c r="X2968" s="7"/>
    </row>
    <row r="2969" spans="23:24">
      <c r="W2969" s="36"/>
      <c r="X2969" s="7"/>
    </row>
    <row r="2970" spans="23:24">
      <c r="W2970" s="36"/>
      <c r="X2970" s="7"/>
    </row>
    <row r="2971" spans="23:24">
      <c r="W2971" s="36"/>
      <c r="X2971" s="7"/>
    </row>
    <row r="2972" spans="23:24">
      <c r="W2972" s="36"/>
      <c r="X2972" s="7"/>
    </row>
    <row r="2973" spans="23:24">
      <c r="W2973" s="36"/>
      <c r="X2973" s="7"/>
    </row>
    <row r="2974" spans="23:24">
      <c r="W2974" s="36"/>
      <c r="X2974" s="7"/>
    </row>
    <row r="2975" spans="23:24">
      <c r="W2975" s="36"/>
      <c r="X2975" s="7"/>
    </row>
    <row r="2976" spans="23:24">
      <c r="W2976" s="36"/>
      <c r="X2976" s="7"/>
    </row>
    <row r="2977" spans="23:24">
      <c r="W2977" s="36"/>
      <c r="X2977" s="7"/>
    </row>
    <row r="2978" spans="23:24">
      <c r="W2978" s="36"/>
      <c r="X2978" s="7"/>
    </row>
    <row r="2979" spans="23:24">
      <c r="W2979" s="36"/>
      <c r="X2979" s="7"/>
    </row>
    <row r="2980" spans="23:24">
      <c r="W2980" s="36"/>
      <c r="X2980" s="7"/>
    </row>
    <row r="2981" spans="23:24">
      <c r="W2981" s="36"/>
      <c r="X2981" s="7"/>
    </row>
    <row r="2982" spans="23:24">
      <c r="W2982" s="36"/>
      <c r="X2982" s="7"/>
    </row>
    <row r="2983" spans="23:24">
      <c r="W2983" s="36"/>
      <c r="X2983" s="7"/>
    </row>
    <row r="2984" spans="23:24">
      <c r="W2984" s="36"/>
      <c r="X2984" s="7"/>
    </row>
    <row r="2985" spans="23:24">
      <c r="W2985" s="36"/>
      <c r="X2985" s="7"/>
    </row>
    <row r="2986" spans="23:24">
      <c r="W2986" s="36"/>
      <c r="X2986" s="7"/>
    </row>
    <row r="2987" spans="23:24">
      <c r="W2987" s="36"/>
      <c r="X2987" s="7"/>
    </row>
    <row r="2988" spans="23:24">
      <c r="W2988" s="36"/>
      <c r="X2988" s="7"/>
    </row>
    <row r="2989" spans="23:24">
      <c r="W2989" s="36"/>
      <c r="X2989" s="7"/>
    </row>
    <row r="2990" spans="23:24">
      <c r="W2990" s="36"/>
      <c r="X2990" s="7"/>
    </row>
    <row r="2991" spans="23:24">
      <c r="W2991" s="36"/>
      <c r="X2991" s="7"/>
    </row>
    <row r="2992" spans="23:24">
      <c r="W2992" s="36"/>
      <c r="X2992" s="7"/>
    </row>
    <row r="2993" spans="23:24">
      <c r="W2993" s="36"/>
      <c r="X2993" s="7"/>
    </row>
    <row r="2994" spans="23:24">
      <c r="W2994" s="36"/>
      <c r="X2994" s="7"/>
    </row>
    <row r="2995" spans="23:24">
      <c r="W2995" s="36"/>
      <c r="X2995" s="7"/>
    </row>
    <row r="2996" spans="23:24">
      <c r="W2996" s="36"/>
      <c r="X2996" s="7"/>
    </row>
    <row r="2997" spans="23:24">
      <c r="W2997" s="36"/>
      <c r="X2997" s="7"/>
    </row>
    <row r="2998" spans="23:24">
      <c r="W2998" s="36"/>
      <c r="X2998" s="7"/>
    </row>
    <row r="2999" spans="23:24">
      <c r="W2999" s="36"/>
      <c r="X2999" s="7"/>
    </row>
    <row r="3000" spans="23:24">
      <c r="W3000" s="36"/>
      <c r="X3000" s="7"/>
    </row>
    <row r="3001" spans="23:24">
      <c r="W3001" s="36"/>
      <c r="X3001" s="7"/>
    </row>
    <row r="3002" spans="23:24">
      <c r="W3002" s="36"/>
      <c r="X3002" s="7"/>
    </row>
    <row r="3003" spans="23:24">
      <c r="W3003" s="36"/>
      <c r="X3003" s="7"/>
    </row>
    <row r="3004" spans="23:24">
      <c r="W3004" s="36"/>
      <c r="X3004" s="7"/>
    </row>
    <row r="3005" spans="23:24">
      <c r="W3005" s="36"/>
      <c r="X3005" s="7"/>
    </row>
    <row r="3006" spans="23:24">
      <c r="W3006" s="36"/>
      <c r="X3006" s="7"/>
    </row>
    <row r="3007" spans="23:24">
      <c r="W3007" s="36"/>
      <c r="X3007" s="7"/>
    </row>
    <row r="3008" spans="23:24">
      <c r="W3008" s="36"/>
      <c r="X3008" s="7"/>
    </row>
    <row r="3009" spans="23:24">
      <c r="W3009" s="36"/>
      <c r="X3009" s="7"/>
    </row>
    <row r="3010" spans="23:24">
      <c r="W3010" s="36"/>
      <c r="X3010" s="7"/>
    </row>
    <row r="3011" spans="23:24">
      <c r="W3011" s="36"/>
      <c r="X3011" s="7"/>
    </row>
    <row r="3012" spans="23:24">
      <c r="W3012" s="36"/>
      <c r="X3012" s="7"/>
    </row>
    <row r="3013" spans="23:24">
      <c r="W3013" s="36"/>
      <c r="X3013" s="7"/>
    </row>
    <row r="3014" spans="23:24">
      <c r="W3014" s="36"/>
      <c r="X3014" s="7"/>
    </row>
    <row r="3015" spans="23:24">
      <c r="W3015" s="36"/>
      <c r="X3015" s="7"/>
    </row>
    <row r="3016" spans="23:24">
      <c r="W3016" s="36"/>
      <c r="X3016" s="7"/>
    </row>
    <row r="3017" spans="23:24">
      <c r="W3017" s="36"/>
      <c r="X3017" s="7"/>
    </row>
    <row r="3018" spans="23:24">
      <c r="W3018" s="36"/>
      <c r="X3018" s="7"/>
    </row>
    <row r="3019" spans="23:24">
      <c r="W3019" s="36"/>
      <c r="X3019" s="7"/>
    </row>
    <row r="3020" spans="23:24">
      <c r="W3020" s="36"/>
      <c r="X3020" s="7"/>
    </row>
    <row r="3021" spans="23:24">
      <c r="W3021" s="36"/>
      <c r="X3021" s="7"/>
    </row>
    <row r="3022" spans="23:24">
      <c r="W3022" s="36"/>
      <c r="X3022" s="7"/>
    </row>
    <row r="3023" spans="23:24">
      <c r="W3023" s="36"/>
      <c r="X3023" s="7"/>
    </row>
    <row r="3024" spans="23:24">
      <c r="W3024" s="36"/>
      <c r="X3024" s="7"/>
    </row>
    <row r="3025" spans="23:24">
      <c r="W3025" s="36"/>
      <c r="X3025" s="7"/>
    </row>
    <row r="3026" spans="23:24">
      <c r="W3026" s="36"/>
      <c r="X3026" s="7"/>
    </row>
    <row r="3027" spans="23:24">
      <c r="W3027" s="36"/>
      <c r="X3027" s="7"/>
    </row>
    <row r="3028" spans="23:24">
      <c r="W3028" s="36"/>
      <c r="X3028" s="7"/>
    </row>
    <row r="3029" spans="23:24">
      <c r="W3029" s="36"/>
      <c r="X3029" s="7"/>
    </row>
    <row r="3030" spans="23:24">
      <c r="W3030" s="36"/>
      <c r="X3030" s="7"/>
    </row>
    <row r="3031" spans="23:24">
      <c r="W3031" s="36"/>
      <c r="X3031" s="7"/>
    </row>
    <row r="3032" spans="23:24">
      <c r="W3032" s="36"/>
      <c r="X3032" s="7"/>
    </row>
    <row r="3033" spans="23:24">
      <c r="W3033" s="36"/>
      <c r="X3033" s="7"/>
    </row>
    <row r="3034" spans="23:24">
      <c r="W3034" s="36"/>
      <c r="X3034" s="7"/>
    </row>
    <row r="3035" spans="23:24">
      <c r="W3035" s="36"/>
      <c r="X3035" s="7"/>
    </row>
    <row r="3036" spans="23:24">
      <c r="W3036" s="36"/>
      <c r="X3036" s="7"/>
    </row>
    <row r="3037" spans="23:24">
      <c r="W3037" s="36"/>
      <c r="X3037" s="7"/>
    </row>
    <row r="3038" spans="23:24">
      <c r="W3038" s="36"/>
      <c r="X3038" s="7"/>
    </row>
    <row r="3039" spans="23:24">
      <c r="W3039" s="36"/>
      <c r="X3039" s="7"/>
    </row>
    <row r="3040" spans="23:24">
      <c r="W3040" s="36"/>
      <c r="X3040" s="7"/>
    </row>
    <row r="3041" spans="23:24">
      <c r="W3041" s="36"/>
      <c r="X3041" s="7"/>
    </row>
    <row r="3042" spans="23:24">
      <c r="W3042" s="36"/>
      <c r="X3042" s="7"/>
    </row>
    <row r="3043" spans="23:24">
      <c r="W3043" s="36"/>
      <c r="X3043" s="7"/>
    </row>
    <row r="3044" spans="23:24">
      <c r="W3044" s="36"/>
      <c r="X3044" s="7"/>
    </row>
    <row r="3045" spans="23:24">
      <c r="W3045" s="36"/>
      <c r="X3045" s="7"/>
    </row>
    <row r="3046" spans="23:24">
      <c r="W3046" s="36"/>
      <c r="X3046" s="7"/>
    </row>
    <row r="3047" spans="23:24">
      <c r="W3047" s="36"/>
      <c r="X3047" s="7"/>
    </row>
    <row r="3048" spans="23:24">
      <c r="W3048" s="36"/>
      <c r="X3048" s="7"/>
    </row>
    <row r="3049" spans="23:24">
      <c r="W3049" s="36"/>
      <c r="X3049" s="7"/>
    </row>
    <row r="3050" spans="23:24">
      <c r="W3050" s="36"/>
      <c r="X3050" s="7"/>
    </row>
    <row r="3051" spans="23:24">
      <c r="W3051" s="36"/>
      <c r="X3051" s="7"/>
    </row>
    <row r="3052" spans="23:24">
      <c r="W3052" s="36"/>
      <c r="X3052" s="7"/>
    </row>
    <row r="3053" spans="23:24">
      <c r="W3053" s="36"/>
      <c r="X3053" s="7"/>
    </row>
    <row r="3054" spans="23:24">
      <c r="W3054" s="36"/>
      <c r="X3054" s="7"/>
    </row>
    <row r="3055" spans="23:24">
      <c r="W3055" s="36"/>
      <c r="X3055" s="7"/>
    </row>
    <row r="3056" spans="23:24">
      <c r="W3056" s="36"/>
      <c r="X3056" s="7"/>
    </row>
    <row r="3057" spans="23:24">
      <c r="W3057" s="36"/>
      <c r="X3057" s="7"/>
    </row>
    <row r="3058" spans="23:24">
      <c r="W3058" s="36"/>
      <c r="X3058" s="7"/>
    </row>
    <row r="3059" spans="23:24">
      <c r="W3059" s="36"/>
      <c r="X3059" s="7"/>
    </row>
    <row r="3060" spans="23:24">
      <c r="W3060" s="36"/>
      <c r="X3060" s="7"/>
    </row>
    <row r="3061" spans="23:24">
      <c r="W3061" s="36"/>
      <c r="X3061" s="7"/>
    </row>
    <row r="3062" spans="23:24">
      <c r="W3062" s="36"/>
      <c r="X3062" s="7"/>
    </row>
    <row r="3063" spans="23:24">
      <c r="W3063" s="36"/>
      <c r="X3063" s="7"/>
    </row>
    <row r="3064" spans="23:24">
      <c r="W3064" s="36"/>
      <c r="X3064" s="7"/>
    </row>
    <row r="3065" spans="23:24">
      <c r="W3065" s="36"/>
      <c r="X3065" s="7"/>
    </row>
    <row r="3066" spans="23:24">
      <c r="W3066" s="36"/>
      <c r="X3066" s="7"/>
    </row>
    <row r="3067" spans="23:24">
      <c r="W3067" s="36"/>
      <c r="X3067" s="7"/>
    </row>
    <row r="3068" spans="23:24">
      <c r="W3068" s="36"/>
      <c r="X3068" s="7"/>
    </row>
    <row r="3069" spans="23:24">
      <c r="W3069" s="36"/>
      <c r="X3069" s="7"/>
    </row>
    <row r="3070" spans="23:24">
      <c r="W3070" s="36"/>
      <c r="X3070" s="7"/>
    </row>
    <row r="3071" spans="23:24">
      <c r="W3071" s="36"/>
      <c r="X3071" s="7"/>
    </row>
    <row r="3072" spans="23:24">
      <c r="W3072" s="36"/>
      <c r="X3072" s="7"/>
    </row>
    <row r="3073" spans="23:24">
      <c r="W3073" s="36"/>
      <c r="X3073" s="7"/>
    </row>
    <row r="3074" spans="23:24">
      <c r="W3074" s="36"/>
      <c r="X3074" s="7"/>
    </row>
    <row r="3075" spans="23:24">
      <c r="W3075" s="36"/>
      <c r="X3075" s="7"/>
    </row>
    <row r="3076" spans="23:24">
      <c r="W3076" s="36"/>
      <c r="X3076" s="7"/>
    </row>
    <row r="3077" spans="23:24">
      <c r="W3077" s="36"/>
      <c r="X3077" s="7"/>
    </row>
    <row r="3078" spans="23:24">
      <c r="W3078" s="36"/>
      <c r="X3078" s="7"/>
    </row>
    <row r="3079" spans="23:24">
      <c r="W3079" s="36"/>
      <c r="X3079" s="7"/>
    </row>
    <row r="3080" spans="23:24">
      <c r="W3080" s="36"/>
      <c r="X3080" s="7"/>
    </row>
    <row r="3081" spans="23:24">
      <c r="W3081" s="36"/>
      <c r="X3081" s="7"/>
    </row>
    <row r="3082" spans="23:24">
      <c r="W3082" s="36"/>
      <c r="X3082" s="7"/>
    </row>
    <row r="3083" spans="23:24">
      <c r="W3083" s="36"/>
      <c r="X3083" s="7"/>
    </row>
    <row r="3084" spans="23:24">
      <c r="W3084" s="36"/>
      <c r="X3084" s="7"/>
    </row>
    <row r="3085" spans="23:24">
      <c r="W3085" s="36"/>
      <c r="X3085" s="7"/>
    </row>
    <row r="3086" spans="23:24">
      <c r="W3086" s="36"/>
      <c r="X3086" s="7"/>
    </row>
    <row r="3087" spans="23:24">
      <c r="W3087" s="36"/>
      <c r="X3087" s="7"/>
    </row>
    <row r="3088" spans="23:24">
      <c r="W3088" s="36"/>
      <c r="X3088" s="7"/>
    </row>
    <row r="3089" spans="23:24">
      <c r="W3089" s="36"/>
      <c r="X3089" s="7"/>
    </row>
    <row r="3090" spans="23:24">
      <c r="W3090" s="36"/>
      <c r="X3090" s="7"/>
    </row>
    <row r="3091" spans="23:24">
      <c r="W3091" s="36"/>
      <c r="X3091" s="7"/>
    </row>
    <row r="3092" spans="23:24">
      <c r="W3092" s="36"/>
      <c r="X3092" s="7"/>
    </row>
    <row r="3093" spans="23:24">
      <c r="W3093" s="36"/>
      <c r="X3093" s="7"/>
    </row>
    <row r="3094" spans="23:24">
      <c r="W3094" s="36"/>
      <c r="X3094" s="7"/>
    </row>
    <row r="3095" spans="23:24">
      <c r="W3095" s="36"/>
      <c r="X3095" s="7"/>
    </row>
    <row r="3096" spans="23:24">
      <c r="W3096" s="36"/>
      <c r="X3096" s="7"/>
    </row>
    <row r="3097" spans="23:24">
      <c r="W3097" s="36"/>
      <c r="X3097" s="7"/>
    </row>
    <row r="3098" spans="23:24">
      <c r="W3098" s="36"/>
      <c r="X3098" s="7"/>
    </row>
    <row r="3099" spans="23:24">
      <c r="W3099" s="36"/>
      <c r="X3099" s="7"/>
    </row>
    <row r="3100" spans="23:24">
      <c r="W3100" s="36"/>
      <c r="X3100" s="7"/>
    </row>
    <row r="3101" spans="23:24">
      <c r="W3101" s="36"/>
      <c r="X3101" s="7"/>
    </row>
    <row r="3102" spans="23:24">
      <c r="W3102" s="36"/>
      <c r="X3102" s="7"/>
    </row>
    <row r="3103" spans="23:24">
      <c r="W3103" s="36"/>
      <c r="X3103" s="7"/>
    </row>
    <row r="3104" spans="23:24">
      <c r="W3104" s="36"/>
      <c r="X3104" s="7"/>
    </row>
    <row r="3105" spans="23:24">
      <c r="W3105" s="36"/>
      <c r="X3105" s="7"/>
    </row>
    <row r="3106" spans="23:24">
      <c r="W3106" s="36"/>
      <c r="X3106" s="7"/>
    </row>
    <row r="3107" spans="23:24">
      <c r="W3107" s="36"/>
      <c r="X3107" s="7"/>
    </row>
    <row r="3108" spans="23:24">
      <c r="W3108" s="36"/>
      <c r="X3108" s="7"/>
    </row>
    <row r="3109" spans="23:24">
      <c r="W3109" s="36"/>
      <c r="X3109" s="7"/>
    </row>
    <row r="3110" spans="23:24">
      <c r="W3110" s="36"/>
      <c r="X3110" s="7"/>
    </row>
    <row r="3111" spans="23:24">
      <c r="W3111" s="36"/>
      <c r="X3111" s="7"/>
    </row>
    <row r="3112" spans="23:24">
      <c r="W3112" s="36"/>
      <c r="X3112" s="7"/>
    </row>
    <row r="3113" spans="23:24">
      <c r="W3113" s="36"/>
      <c r="X3113" s="7"/>
    </row>
    <row r="3114" spans="23:24">
      <c r="W3114" s="36"/>
      <c r="X3114" s="7"/>
    </row>
    <row r="3115" spans="23:24">
      <c r="W3115" s="36"/>
      <c r="X3115" s="7"/>
    </row>
    <row r="3116" spans="23:24">
      <c r="W3116" s="36"/>
      <c r="X3116" s="7"/>
    </row>
    <row r="3117" spans="23:24">
      <c r="W3117" s="36"/>
      <c r="X3117" s="7"/>
    </row>
    <row r="3118" spans="23:24">
      <c r="W3118" s="36"/>
      <c r="X3118" s="7"/>
    </row>
    <row r="3119" spans="23:24">
      <c r="W3119" s="36"/>
      <c r="X3119" s="7"/>
    </row>
    <row r="3120" spans="23:24">
      <c r="W3120" s="36"/>
      <c r="X3120" s="7"/>
    </row>
    <row r="3121" spans="23:24">
      <c r="W3121" s="36"/>
      <c r="X3121" s="7"/>
    </row>
    <row r="3122" spans="23:24">
      <c r="W3122" s="36"/>
      <c r="X3122" s="7"/>
    </row>
    <row r="3123" spans="23:24">
      <c r="W3123" s="36"/>
      <c r="X3123" s="7"/>
    </row>
    <row r="3124" spans="23:24">
      <c r="W3124" s="36"/>
      <c r="X3124" s="7"/>
    </row>
    <row r="3125" spans="23:24">
      <c r="W3125" s="36"/>
      <c r="X3125" s="7"/>
    </row>
    <row r="3126" spans="23:24">
      <c r="W3126" s="36"/>
      <c r="X3126" s="7"/>
    </row>
    <row r="3127" spans="23:24">
      <c r="W3127" s="36"/>
      <c r="X3127" s="7"/>
    </row>
    <row r="3128" spans="23:24">
      <c r="W3128" s="36"/>
      <c r="X3128" s="7"/>
    </row>
    <row r="3129" spans="23:24">
      <c r="W3129" s="36"/>
      <c r="X3129" s="7"/>
    </row>
    <row r="3130" spans="23:24">
      <c r="W3130" s="36"/>
      <c r="X3130" s="7"/>
    </row>
    <row r="3131" spans="23:24">
      <c r="W3131" s="36"/>
      <c r="X3131" s="7"/>
    </row>
    <row r="3132" spans="23:24">
      <c r="W3132" s="36"/>
      <c r="X3132" s="7"/>
    </row>
    <row r="3133" spans="23:24">
      <c r="W3133" s="36"/>
      <c r="X3133" s="7"/>
    </row>
    <row r="3134" spans="23:24">
      <c r="W3134" s="36"/>
      <c r="X3134" s="7"/>
    </row>
    <row r="3135" spans="23:24">
      <c r="W3135" s="36"/>
      <c r="X3135" s="7"/>
    </row>
    <row r="3136" spans="23:24">
      <c r="W3136" s="36"/>
      <c r="X3136" s="7"/>
    </row>
    <row r="3137" spans="23:24">
      <c r="W3137" s="36"/>
      <c r="X3137" s="7"/>
    </row>
    <row r="3138" spans="23:24">
      <c r="W3138" s="36"/>
      <c r="X3138" s="7"/>
    </row>
    <row r="3139" spans="23:24">
      <c r="W3139" s="36"/>
      <c r="X3139" s="7"/>
    </row>
    <row r="3140" spans="23:24">
      <c r="W3140" s="36"/>
      <c r="X3140" s="7"/>
    </row>
    <row r="3141" spans="23:24">
      <c r="W3141" s="36"/>
      <c r="X3141" s="7"/>
    </row>
    <row r="3142" spans="23:24">
      <c r="W3142" s="36"/>
      <c r="X3142" s="7"/>
    </row>
    <row r="3143" spans="23:24">
      <c r="W3143" s="36"/>
      <c r="X3143" s="7"/>
    </row>
    <row r="3144" spans="23:24">
      <c r="W3144" s="36"/>
      <c r="X3144" s="7"/>
    </row>
    <row r="3145" spans="23:24">
      <c r="W3145" s="36"/>
      <c r="X3145" s="7"/>
    </row>
    <row r="3146" spans="23:24">
      <c r="W3146" s="36"/>
      <c r="X3146" s="7"/>
    </row>
    <row r="3147" spans="23:24">
      <c r="W3147" s="36"/>
      <c r="X3147" s="7"/>
    </row>
    <row r="3148" spans="23:24">
      <c r="W3148" s="36"/>
      <c r="X3148" s="7"/>
    </row>
    <row r="3149" spans="23:24">
      <c r="W3149" s="36"/>
      <c r="X3149" s="7"/>
    </row>
    <row r="3150" spans="23:24">
      <c r="W3150" s="36"/>
      <c r="X3150" s="7"/>
    </row>
    <row r="3151" spans="23:24">
      <c r="W3151" s="36"/>
      <c r="X3151" s="7"/>
    </row>
    <row r="3152" spans="23:24">
      <c r="W3152" s="36"/>
      <c r="X3152" s="7"/>
    </row>
    <row r="3153" spans="23:24">
      <c r="W3153" s="36"/>
      <c r="X3153" s="7"/>
    </row>
    <row r="3154" spans="23:24">
      <c r="W3154" s="36"/>
      <c r="X3154" s="7"/>
    </row>
    <row r="3155" spans="23:24">
      <c r="W3155" s="36"/>
      <c r="X3155" s="7"/>
    </row>
    <row r="3156" spans="23:24">
      <c r="W3156" s="36"/>
      <c r="X3156" s="7"/>
    </row>
    <row r="3157" spans="23:24">
      <c r="W3157" s="36"/>
      <c r="X3157" s="7"/>
    </row>
    <row r="3158" spans="23:24">
      <c r="W3158" s="36"/>
      <c r="X3158" s="7"/>
    </row>
    <row r="3159" spans="23:24">
      <c r="W3159" s="36"/>
      <c r="X3159" s="7"/>
    </row>
    <row r="3160" spans="23:24">
      <c r="W3160" s="36"/>
      <c r="X3160" s="7"/>
    </row>
    <row r="3161" spans="23:24">
      <c r="W3161" s="36"/>
      <c r="X3161" s="7"/>
    </row>
    <row r="3162" spans="23:24">
      <c r="W3162" s="36"/>
      <c r="X3162" s="7"/>
    </row>
    <row r="3163" spans="23:24">
      <c r="W3163" s="36"/>
      <c r="X3163" s="7"/>
    </row>
    <row r="3164" spans="23:24">
      <c r="W3164" s="36"/>
      <c r="X3164" s="7"/>
    </row>
    <row r="3165" spans="23:24">
      <c r="W3165" s="36"/>
      <c r="X3165" s="7"/>
    </row>
    <row r="3166" spans="23:24">
      <c r="W3166" s="36"/>
      <c r="X3166" s="7"/>
    </row>
    <row r="3167" spans="23:24">
      <c r="W3167" s="36"/>
      <c r="X3167" s="7"/>
    </row>
    <row r="3168" spans="23:24">
      <c r="W3168" s="36"/>
      <c r="X3168" s="7"/>
    </row>
    <row r="3169" spans="23:24">
      <c r="W3169" s="36"/>
      <c r="X3169" s="7"/>
    </row>
    <row r="3170" spans="23:24">
      <c r="W3170" s="36"/>
      <c r="X3170" s="7"/>
    </row>
    <row r="3171" spans="23:24">
      <c r="W3171" s="36"/>
      <c r="X3171" s="7"/>
    </row>
    <row r="3172" spans="23:24">
      <c r="W3172" s="36"/>
      <c r="X3172" s="7"/>
    </row>
    <row r="3173" spans="23:24">
      <c r="W3173" s="36"/>
      <c r="X3173" s="7"/>
    </row>
    <row r="3174" spans="23:24">
      <c r="W3174" s="36"/>
      <c r="X3174" s="7"/>
    </row>
    <row r="3175" spans="23:24">
      <c r="W3175" s="36"/>
      <c r="X3175" s="7"/>
    </row>
    <row r="3176" spans="23:24">
      <c r="W3176" s="36"/>
      <c r="X3176" s="7"/>
    </row>
    <row r="3177" spans="23:24">
      <c r="W3177" s="36"/>
      <c r="X3177" s="7"/>
    </row>
    <row r="3178" spans="23:24">
      <c r="W3178" s="36"/>
      <c r="X3178" s="7"/>
    </row>
    <row r="3179" spans="23:24">
      <c r="W3179" s="36"/>
      <c r="X3179" s="7"/>
    </row>
    <row r="3180" spans="23:24">
      <c r="W3180" s="36"/>
      <c r="X3180" s="7"/>
    </row>
    <row r="3181" spans="23:24">
      <c r="W3181" s="36"/>
      <c r="X3181" s="7"/>
    </row>
    <row r="3182" spans="23:24">
      <c r="W3182" s="36"/>
      <c r="X3182" s="7"/>
    </row>
    <row r="3183" spans="23:24">
      <c r="W3183" s="36"/>
      <c r="X3183" s="7"/>
    </row>
    <row r="3184" spans="23:24">
      <c r="W3184" s="36"/>
      <c r="X3184" s="7"/>
    </row>
    <row r="3185" spans="23:24">
      <c r="W3185" s="36"/>
      <c r="X3185" s="7"/>
    </row>
    <row r="3186" spans="23:24">
      <c r="W3186" s="36"/>
      <c r="X3186" s="7"/>
    </row>
    <row r="3187" spans="23:24">
      <c r="W3187" s="36"/>
      <c r="X3187" s="7"/>
    </row>
    <row r="3188" spans="23:24">
      <c r="W3188" s="36"/>
      <c r="X3188" s="7"/>
    </row>
    <row r="3189" spans="23:24">
      <c r="W3189" s="36"/>
      <c r="X3189" s="7"/>
    </row>
    <row r="3190" spans="23:24">
      <c r="W3190" s="36"/>
      <c r="X3190" s="7"/>
    </row>
    <row r="3191" spans="23:24">
      <c r="W3191" s="36"/>
      <c r="X3191" s="7"/>
    </row>
    <row r="3192" spans="23:24">
      <c r="W3192" s="36"/>
      <c r="X3192" s="7"/>
    </row>
    <row r="3193" spans="23:24">
      <c r="W3193" s="36"/>
      <c r="X3193" s="7"/>
    </row>
    <row r="3194" spans="23:24">
      <c r="W3194" s="36"/>
      <c r="X3194" s="7"/>
    </row>
    <row r="3195" spans="23:24">
      <c r="W3195" s="36"/>
      <c r="X3195" s="7"/>
    </row>
    <row r="3196" spans="23:24">
      <c r="W3196" s="36"/>
      <c r="X3196" s="7"/>
    </row>
    <row r="3197" spans="23:24">
      <c r="W3197" s="36"/>
      <c r="X3197" s="7"/>
    </row>
    <row r="3198" spans="23:24">
      <c r="W3198" s="36"/>
      <c r="X3198" s="7"/>
    </row>
    <row r="3199" spans="23:24">
      <c r="W3199" s="36"/>
      <c r="X3199" s="7"/>
    </row>
    <row r="3200" spans="23:24">
      <c r="W3200" s="36"/>
      <c r="X3200" s="7"/>
    </row>
    <row r="3201" spans="23:24">
      <c r="W3201" s="36"/>
      <c r="X3201" s="7"/>
    </row>
    <row r="3202" spans="23:24">
      <c r="W3202" s="36"/>
      <c r="X3202" s="7"/>
    </row>
    <row r="3203" spans="23:24">
      <c r="W3203" s="36"/>
      <c r="X3203" s="7"/>
    </row>
    <row r="3204" spans="23:24">
      <c r="W3204" s="36"/>
      <c r="X3204" s="7"/>
    </row>
    <row r="3205" spans="23:24">
      <c r="W3205" s="36"/>
      <c r="X3205" s="7"/>
    </row>
    <row r="3206" spans="23:24">
      <c r="W3206" s="36"/>
      <c r="X3206" s="7"/>
    </row>
    <row r="3207" spans="23:24">
      <c r="W3207" s="36"/>
      <c r="X3207" s="7"/>
    </row>
    <row r="3208" spans="23:24">
      <c r="W3208" s="36"/>
      <c r="X3208" s="7"/>
    </row>
    <row r="3209" spans="23:24">
      <c r="W3209" s="36"/>
      <c r="X3209" s="7"/>
    </row>
    <row r="3210" spans="23:24">
      <c r="W3210" s="36"/>
      <c r="X3210" s="7"/>
    </row>
    <row r="3211" spans="23:24">
      <c r="W3211" s="36"/>
      <c r="X3211" s="7"/>
    </row>
    <row r="3212" spans="23:24">
      <c r="W3212" s="36"/>
      <c r="X3212" s="7"/>
    </row>
    <row r="3213" spans="23:24">
      <c r="W3213" s="36"/>
      <c r="X3213" s="7"/>
    </row>
    <row r="3214" spans="23:24">
      <c r="W3214" s="36"/>
      <c r="X3214" s="7"/>
    </row>
    <row r="3215" spans="23:24">
      <c r="W3215" s="36"/>
      <c r="X3215" s="7"/>
    </row>
    <row r="3216" spans="23:24">
      <c r="W3216" s="36"/>
      <c r="X3216" s="7"/>
    </row>
    <row r="3217" spans="23:24">
      <c r="W3217" s="36"/>
      <c r="X3217" s="7"/>
    </row>
    <row r="3218" spans="23:24">
      <c r="W3218" s="36"/>
      <c r="X3218" s="7"/>
    </row>
    <row r="3219" spans="23:24">
      <c r="W3219" s="36"/>
      <c r="X3219" s="7"/>
    </row>
    <row r="3220" spans="23:24">
      <c r="W3220" s="36"/>
      <c r="X3220" s="7"/>
    </row>
    <row r="3221" spans="23:24">
      <c r="W3221" s="36"/>
      <c r="X3221" s="7"/>
    </row>
    <row r="3222" spans="23:24">
      <c r="W3222" s="36"/>
      <c r="X3222" s="7"/>
    </row>
    <row r="3223" spans="23:24">
      <c r="W3223" s="36"/>
      <c r="X3223" s="7"/>
    </row>
    <row r="3224" spans="23:24">
      <c r="W3224" s="36"/>
      <c r="X3224" s="7"/>
    </row>
    <row r="3225" spans="23:24">
      <c r="W3225" s="36"/>
      <c r="X3225" s="7"/>
    </row>
    <row r="3226" spans="23:24">
      <c r="W3226" s="36"/>
      <c r="X3226" s="7"/>
    </row>
    <row r="3227" spans="23:24">
      <c r="W3227" s="36"/>
      <c r="X3227" s="7"/>
    </row>
    <row r="3228" spans="23:24">
      <c r="W3228" s="36"/>
      <c r="X3228" s="7"/>
    </row>
    <row r="3229" spans="23:24">
      <c r="W3229" s="36"/>
      <c r="X3229" s="7"/>
    </row>
    <row r="3230" spans="23:24">
      <c r="W3230" s="36"/>
      <c r="X3230" s="7"/>
    </row>
    <row r="3231" spans="23:24">
      <c r="W3231" s="36"/>
      <c r="X3231" s="7"/>
    </row>
    <row r="3232" spans="23:24">
      <c r="W3232" s="36"/>
      <c r="X3232" s="7"/>
    </row>
    <row r="3233" spans="23:24">
      <c r="W3233" s="36"/>
      <c r="X3233" s="7"/>
    </row>
    <row r="3234" spans="23:24">
      <c r="W3234" s="36"/>
      <c r="X3234" s="7"/>
    </row>
    <row r="3235" spans="23:24">
      <c r="W3235" s="36"/>
      <c r="X3235" s="7"/>
    </row>
    <row r="3236" spans="23:24">
      <c r="W3236" s="36"/>
      <c r="X3236" s="7"/>
    </row>
    <row r="3237" spans="23:24">
      <c r="W3237" s="36"/>
      <c r="X3237" s="7"/>
    </row>
    <row r="3238" spans="23:24">
      <c r="W3238" s="36"/>
      <c r="X3238" s="7"/>
    </row>
    <row r="3239" spans="23:24">
      <c r="W3239" s="36"/>
      <c r="X3239" s="7"/>
    </row>
    <row r="3240" spans="23:24">
      <c r="W3240" s="36"/>
      <c r="X3240" s="7"/>
    </row>
    <row r="3241" spans="23:24">
      <c r="W3241" s="36"/>
      <c r="X3241" s="7"/>
    </row>
    <row r="3242" spans="23:24">
      <c r="W3242" s="36"/>
      <c r="X3242" s="7"/>
    </row>
    <row r="3243" spans="23:24">
      <c r="W3243" s="36"/>
      <c r="X3243" s="7"/>
    </row>
    <row r="3244" spans="23:24">
      <c r="W3244" s="36"/>
      <c r="X3244" s="7"/>
    </row>
    <row r="3245" spans="23:24">
      <c r="W3245" s="36"/>
      <c r="X3245" s="7"/>
    </row>
    <row r="3246" spans="23:24">
      <c r="W3246" s="36"/>
      <c r="X3246" s="7"/>
    </row>
    <row r="3247" spans="23:24">
      <c r="W3247" s="36"/>
      <c r="X3247" s="7"/>
    </row>
    <row r="3248" spans="23:24">
      <c r="W3248" s="36"/>
      <c r="X3248" s="7"/>
    </row>
    <row r="3249" spans="23:24">
      <c r="W3249" s="36"/>
      <c r="X3249" s="7"/>
    </row>
    <row r="3250" spans="23:24">
      <c r="W3250" s="36"/>
      <c r="X3250" s="7"/>
    </row>
    <row r="3251" spans="23:24">
      <c r="W3251" s="36"/>
      <c r="X3251" s="7"/>
    </row>
    <row r="3252" spans="23:24">
      <c r="W3252" s="36"/>
      <c r="X3252" s="7"/>
    </row>
    <row r="3253" spans="23:24">
      <c r="W3253" s="36"/>
      <c r="X3253" s="7"/>
    </row>
    <row r="3254" spans="23:24">
      <c r="W3254" s="36"/>
      <c r="X3254" s="7"/>
    </row>
    <row r="3255" spans="23:24">
      <c r="W3255" s="36"/>
      <c r="X3255" s="7"/>
    </row>
    <row r="3256" spans="23:24">
      <c r="W3256" s="36"/>
      <c r="X3256" s="7"/>
    </row>
    <row r="3257" spans="23:24">
      <c r="W3257" s="36"/>
      <c r="X3257" s="7"/>
    </row>
    <row r="3258" spans="23:24">
      <c r="W3258" s="36"/>
      <c r="X3258" s="7"/>
    </row>
    <row r="3259" spans="23:24">
      <c r="W3259" s="36"/>
      <c r="X3259" s="7"/>
    </row>
    <row r="3260" spans="23:24">
      <c r="W3260" s="36"/>
      <c r="X3260" s="7"/>
    </row>
    <row r="3261" spans="23:24">
      <c r="W3261" s="36"/>
      <c r="X3261" s="7"/>
    </row>
    <row r="3262" spans="23:24">
      <c r="W3262" s="36"/>
      <c r="X3262" s="7"/>
    </row>
    <row r="3263" spans="23:24">
      <c r="W3263" s="36"/>
      <c r="X3263" s="7"/>
    </row>
    <row r="3264" spans="23:24">
      <c r="W3264" s="36"/>
      <c r="X3264" s="7"/>
    </row>
    <row r="3265" spans="23:24">
      <c r="W3265" s="36"/>
      <c r="X3265" s="7"/>
    </row>
    <row r="3266" spans="23:24">
      <c r="W3266" s="36"/>
      <c r="X3266" s="7"/>
    </row>
    <row r="3267" spans="23:24">
      <c r="W3267" s="36"/>
      <c r="X3267" s="7"/>
    </row>
    <row r="3268" spans="23:24">
      <c r="W3268" s="36"/>
      <c r="X3268" s="7"/>
    </row>
    <row r="3269" spans="23:24">
      <c r="W3269" s="36"/>
      <c r="X3269" s="7"/>
    </row>
    <row r="3270" spans="23:24">
      <c r="W3270" s="36"/>
      <c r="X3270" s="7"/>
    </row>
    <row r="3271" spans="23:24">
      <c r="W3271" s="36"/>
      <c r="X3271" s="7"/>
    </row>
    <row r="3272" spans="23:24">
      <c r="W3272" s="36"/>
      <c r="X3272" s="7"/>
    </row>
    <row r="3273" spans="23:24">
      <c r="W3273" s="36"/>
      <c r="X3273" s="7"/>
    </row>
    <row r="3274" spans="23:24">
      <c r="W3274" s="36"/>
      <c r="X3274" s="7"/>
    </row>
    <row r="3275" spans="23:24">
      <c r="W3275" s="36"/>
      <c r="X3275" s="7"/>
    </row>
    <row r="3276" spans="23:24">
      <c r="W3276" s="36"/>
      <c r="X3276" s="7"/>
    </row>
    <row r="3277" spans="23:24">
      <c r="W3277" s="36"/>
      <c r="X3277" s="7"/>
    </row>
    <row r="3278" spans="23:24">
      <c r="W3278" s="36"/>
      <c r="X3278" s="7"/>
    </row>
    <row r="3279" spans="23:24">
      <c r="W3279" s="36"/>
      <c r="X3279" s="7"/>
    </row>
    <row r="3280" spans="23:24">
      <c r="W3280" s="36"/>
      <c r="X3280" s="7"/>
    </row>
    <row r="3281" spans="23:24">
      <c r="W3281" s="36"/>
      <c r="X3281" s="7"/>
    </row>
    <row r="3282" spans="23:24">
      <c r="W3282" s="36"/>
      <c r="X3282" s="7"/>
    </row>
    <row r="3283" spans="23:24">
      <c r="W3283" s="36"/>
      <c r="X3283" s="7"/>
    </row>
    <row r="3284" spans="23:24">
      <c r="W3284" s="36"/>
      <c r="X3284" s="7"/>
    </row>
    <row r="3285" spans="23:24">
      <c r="W3285" s="36"/>
      <c r="X3285" s="7"/>
    </row>
    <row r="3286" spans="23:24">
      <c r="W3286" s="36"/>
      <c r="X3286" s="7"/>
    </row>
    <row r="3287" spans="23:24">
      <c r="W3287" s="36"/>
      <c r="X3287" s="7"/>
    </row>
    <row r="3288" spans="23:24">
      <c r="W3288" s="36"/>
      <c r="X3288" s="7"/>
    </row>
    <row r="3289" spans="23:24">
      <c r="W3289" s="36"/>
      <c r="X3289" s="7"/>
    </row>
    <row r="3290" spans="23:24">
      <c r="W3290" s="36"/>
      <c r="X3290" s="7"/>
    </row>
    <row r="3291" spans="23:24">
      <c r="W3291" s="36"/>
      <c r="X3291" s="7"/>
    </row>
    <row r="3292" spans="23:24">
      <c r="W3292" s="36"/>
      <c r="X3292" s="7"/>
    </row>
    <row r="3293" spans="23:24">
      <c r="W3293" s="36"/>
      <c r="X3293" s="7"/>
    </row>
    <row r="3294" spans="23:24">
      <c r="W3294" s="36"/>
      <c r="X3294" s="7"/>
    </row>
    <row r="3295" spans="23:24">
      <c r="W3295" s="36"/>
      <c r="X3295" s="7"/>
    </row>
    <row r="3296" spans="23:24">
      <c r="W3296" s="36"/>
      <c r="X3296" s="7"/>
    </row>
    <row r="3297" spans="23:24">
      <c r="W3297" s="36"/>
      <c r="X3297" s="7"/>
    </row>
    <row r="3298" spans="23:24">
      <c r="W3298" s="36"/>
      <c r="X3298" s="7"/>
    </row>
    <row r="3299" spans="23:24">
      <c r="W3299" s="36"/>
      <c r="X3299" s="7"/>
    </row>
    <row r="3300" spans="23:24">
      <c r="W3300" s="36"/>
      <c r="X3300" s="7"/>
    </row>
    <row r="3301" spans="23:24">
      <c r="W3301" s="36"/>
      <c r="X3301" s="7"/>
    </row>
    <row r="3302" spans="23:24">
      <c r="W3302" s="36"/>
      <c r="X3302" s="7"/>
    </row>
    <row r="3303" spans="23:24">
      <c r="W3303" s="36"/>
      <c r="X3303" s="7"/>
    </row>
    <row r="3304" spans="23:24">
      <c r="W3304" s="36"/>
      <c r="X3304" s="7"/>
    </row>
    <row r="3305" spans="23:24">
      <c r="W3305" s="36"/>
      <c r="X3305" s="7"/>
    </row>
    <row r="3306" spans="23:24">
      <c r="W3306" s="36"/>
      <c r="X3306" s="7"/>
    </row>
    <row r="3307" spans="23:24">
      <c r="W3307" s="36"/>
      <c r="X3307" s="7"/>
    </row>
    <row r="3308" spans="23:24">
      <c r="W3308" s="36"/>
      <c r="X3308" s="7"/>
    </row>
    <row r="3309" spans="23:24">
      <c r="W3309" s="36"/>
      <c r="X3309" s="7"/>
    </row>
    <row r="3310" spans="23:24">
      <c r="W3310" s="36"/>
      <c r="X3310" s="7"/>
    </row>
    <row r="3311" spans="23:24">
      <c r="W3311" s="36"/>
      <c r="X3311" s="7"/>
    </row>
    <row r="3312" spans="23:24">
      <c r="W3312" s="36"/>
      <c r="X3312" s="7"/>
    </row>
    <row r="3313" spans="23:24">
      <c r="W3313" s="36"/>
      <c r="X3313" s="7"/>
    </row>
    <row r="3314" spans="23:24">
      <c r="W3314" s="36"/>
      <c r="X3314" s="7"/>
    </row>
    <row r="3315" spans="23:24">
      <c r="W3315" s="36"/>
      <c r="X3315" s="7"/>
    </row>
    <row r="3316" spans="23:24">
      <c r="W3316" s="36"/>
      <c r="X3316" s="7"/>
    </row>
    <row r="3317" spans="23:24">
      <c r="W3317" s="36"/>
      <c r="X3317" s="7"/>
    </row>
    <row r="3318" spans="23:24">
      <c r="W3318" s="36"/>
      <c r="X3318" s="7"/>
    </row>
    <row r="3319" spans="23:24">
      <c r="W3319" s="36"/>
      <c r="X3319" s="7"/>
    </row>
    <row r="3320" spans="23:24">
      <c r="W3320" s="36"/>
      <c r="X3320" s="7"/>
    </row>
    <row r="3321" spans="23:24">
      <c r="W3321" s="36"/>
      <c r="X3321" s="7"/>
    </row>
    <row r="3322" spans="23:24">
      <c r="W3322" s="36"/>
      <c r="X3322" s="7"/>
    </row>
    <row r="3323" spans="23:24">
      <c r="W3323" s="36"/>
      <c r="X3323" s="7"/>
    </row>
    <row r="3324" spans="23:24">
      <c r="W3324" s="36"/>
      <c r="X3324" s="7"/>
    </row>
    <row r="3325" spans="23:24">
      <c r="W3325" s="36"/>
      <c r="X3325" s="7"/>
    </row>
    <row r="3326" spans="23:24">
      <c r="W3326" s="36"/>
      <c r="X3326" s="7"/>
    </row>
    <row r="3327" spans="23:24">
      <c r="W3327" s="36"/>
      <c r="X3327" s="7"/>
    </row>
    <row r="3328" spans="23:24">
      <c r="W3328" s="36"/>
      <c r="X3328" s="7"/>
    </row>
    <row r="3329" spans="23:24">
      <c r="W3329" s="36"/>
      <c r="X3329" s="7"/>
    </row>
    <row r="3330" spans="23:24">
      <c r="W3330" s="36"/>
      <c r="X3330" s="7"/>
    </row>
    <row r="3331" spans="23:24">
      <c r="W3331" s="36"/>
      <c r="X3331" s="7"/>
    </row>
    <row r="3332" spans="23:24">
      <c r="W3332" s="36"/>
      <c r="X3332" s="7"/>
    </row>
    <row r="3333" spans="23:24">
      <c r="W3333" s="36"/>
      <c r="X3333" s="7"/>
    </row>
    <row r="3334" spans="23:24">
      <c r="W3334" s="36"/>
      <c r="X3334" s="7"/>
    </row>
    <row r="3335" spans="23:24">
      <c r="W3335" s="36"/>
      <c r="X3335" s="7"/>
    </row>
    <row r="3336" spans="23:24">
      <c r="W3336" s="36"/>
      <c r="X3336" s="7"/>
    </row>
    <row r="3337" spans="23:24">
      <c r="W3337" s="36"/>
      <c r="X3337" s="7"/>
    </row>
    <row r="3338" spans="23:24">
      <c r="W3338" s="36"/>
      <c r="X3338" s="7"/>
    </row>
    <row r="3339" spans="23:24">
      <c r="W3339" s="36"/>
      <c r="X3339" s="7"/>
    </row>
    <row r="3340" spans="23:24">
      <c r="W3340" s="36"/>
      <c r="X3340" s="7"/>
    </row>
    <row r="3341" spans="23:24">
      <c r="W3341" s="36"/>
      <c r="X3341" s="7"/>
    </row>
    <row r="3342" spans="23:24">
      <c r="W3342" s="36"/>
      <c r="X3342" s="7"/>
    </row>
    <row r="3343" spans="23:24">
      <c r="W3343" s="36"/>
      <c r="X3343" s="7"/>
    </row>
    <row r="3344" spans="23:24">
      <c r="W3344" s="36"/>
      <c r="X3344" s="7"/>
    </row>
    <row r="3345" spans="23:24">
      <c r="W3345" s="36"/>
      <c r="X3345" s="7"/>
    </row>
    <row r="3346" spans="23:24">
      <c r="W3346" s="36"/>
      <c r="X3346" s="7"/>
    </row>
    <row r="3347" spans="23:24">
      <c r="W3347" s="36"/>
      <c r="X3347" s="7"/>
    </row>
    <row r="3348" spans="23:24">
      <c r="W3348" s="36"/>
      <c r="X3348" s="7"/>
    </row>
    <row r="3349" spans="23:24">
      <c r="W3349" s="36"/>
      <c r="X3349" s="7"/>
    </row>
    <row r="3350" spans="23:24">
      <c r="W3350" s="36"/>
      <c r="X3350" s="7"/>
    </row>
    <row r="3351" spans="23:24">
      <c r="W3351" s="36"/>
      <c r="X3351" s="7"/>
    </row>
    <row r="3352" spans="23:24">
      <c r="W3352" s="36"/>
      <c r="X3352" s="7"/>
    </row>
    <row r="3353" spans="23:24">
      <c r="W3353" s="36"/>
      <c r="X3353" s="7"/>
    </row>
    <row r="3354" spans="23:24">
      <c r="W3354" s="36"/>
      <c r="X3354" s="7"/>
    </row>
    <row r="3355" spans="23:24">
      <c r="W3355" s="36"/>
      <c r="X3355" s="7"/>
    </row>
    <row r="3356" spans="23:24">
      <c r="W3356" s="36"/>
      <c r="X3356" s="7"/>
    </row>
    <row r="3357" spans="23:24">
      <c r="W3357" s="36"/>
      <c r="X3357" s="7"/>
    </row>
    <row r="3358" spans="23:24">
      <c r="W3358" s="36"/>
      <c r="X3358" s="7"/>
    </row>
    <row r="3359" spans="23:24">
      <c r="W3359" s="36"/>
      <c r="X3359" s="7"/>
    </row>
    <row r="3360" spans="23:24">
      <c r="W3360" s="36"/>
      <c r="X3360" s="7"/>
    </row>
    <row r="3361" spans="23:24">
      <c r="W3361" s="36"/>
      <c r="X3361" s="7"/>
    </row>
    <row r="3362" spans="23:24">
      <c r="W3362" s="36"/>
      <c r="X3362" s="7"/>
    </row>
    <row r="3363" spans="23:24">
      <c r="W3363" s="36"/>
      <c r="X3363" s="7"/>
    </row>
    <row r="3364" spans="23:24">
      <c r="W3364" s="36"/>
      <c r="X3364" s="7"/>
    </row>
    <row r="3365" spans="23:24">
      <c r="W3365" s="36"/>
      <c r="X3365" s="7"/>
    </row>
    <row r="3366" spans="23:24">
      <c r="W3366" s="36"/>
      <c r="X3366" s="7"/>
    </row>
    <row r="3367" spans="23:24">
      <c r="W3367" s="36"/>
      <c r="X3367" s="7"/>
    </row>
    <row r="3368" spans="23:24">
      <c r="W3368" s="36"/>
      <c r="X3368" s="7"/>
    </row>
    <row r="3369" spans="23:24">
      <c r="W3369" s="36"/>
      <c r="X3369" s="7"/>
    </row>
    <row r="3370" spans="23:24">
      <c r="W3370" s="36"/>
      <c r="X3370" s="7"/>
    </row>
    <row r="3371" spans="23:24">
      <c r="W3371" s="36"/>
      <c r="X3371" s="7"/>
    </row>
    <row r="3372" spans="23:24">
      <c r="W3372" s="36"/>
      <c r="X3372" s="7"/>
    </row>
    <row r="3373" spans="23:24">
      <c r="W3373" s="36"/>
      <c r="X3373" s="7"/>
    </row>
    <row r="3374" spans="23:24">
      <c r="W3374" s="36"/>
      <c r="X3374" s="7"/>
    </row>
    <row r="3375" spans="23:24">
      <c r="W3375" s="36"/>
      <c r="X3375" s="7"/>
    </row>
    <row r="3376" spans="23:24">
      <c r="W3376" s="36"/>
      <c r="X3376" s="7"/>
    </row>
    <row r="3377" spans="23:24">
      <c r="W3377" s="36"/>
      <c r="X3377" s="7"/>
    </row>
    <row r="3378" spans="23:24">
      <c r="W3378" s="36"/>
      <c r="X3378" s="7"/>
    </row>
    <row r="3379" spans="23:24">
      <c r="W3379" s="36"/>
      <c r="X3379" s="7"/>
    </row>
    <row r="3380" spans="23:24">
      <c r="W3380" s="36"/>
      <c r="X3380" s="7"/>
    </row>
    <row r="3381" spans="23:24">
      <c r="W3381" s="36"/>
      <c r="X3381" s="7"/>
    </row>
    <row r="3382" spans="23:24">
      <c r="W3382" s="36"/>
      <c r="X3382" s="7"/>
    </row>
    <row r="3383" spans="23:24">
      <c r="W3383" s="36"/>
      <c r="X3383" s="7"/>
    </row>
    <row r="3384" spans="23:24">
      <c r="W3384" s="36"/>
      <c r="X3384" s="7"/>
    </row>
    <row r="3385" spans="23:24">
      <c r="W3385" s="36"/>
      <c r="X3385" s="7"/>
    </row>
    <row r="3386" spans="23:24">
      <c r="W3386" s="36"/>
      <c r="X3386" s="7"/>
    </row>
    <row r="3387" spans="23:24">
      <c r="W3387" s="36"/>
      <c r="X3387" s="7"/>
    </row>
    <row r="3388" spans="23:24">
      <c r="W3388" s="36"/>
      <c r="X3388" s="7"/>
    </row>
    <row r="3389" spans="23:24">
      <c r="W3389" s="36"/>
      <c r="X3389" s="7"/>
    </row>
    <row r="3390" spans="23:24">
      <c r="W3390" s="36"/>
      <c r="X3390" s="7"/>
    </row>
    <row r="3391" spans="23:24">
      <c r="W3391" s="36"/>
      <c r="X3391" s="7"/>
    </row>
    <row r="3392" spans="23:24">
      <c r="W3392" s="36"/>
      <c r="X3392" s="7"/>
    </row>
    <row r="3393" spans="23:24">
      <c r="W3393" s="36"/>
      <c r="X3393" s="7"/>
    </row>
    <row r="3394" spans="23:24">
      <c r="W3394" s="36"/>
      <c r="X3394" s="7"/>
    </row>
    <row r="3395" spans="23:24">
      <c r="W3395" s="36"/>
      <c r="X3395" s="7"/>
    </row>
    <row r="3396" spans="23:24">
      <c r="W3396" s="36"/>
      <c r="X3396" s="7"/>
    </row>
    <row r="3397" spans="23:24">
      <c r="W3397" s="36"/>
      <c r="X3397" s="7"/>
    </row>
    <row r="3398" spans="23:24">
      <c r="W3398" s="36"/>
      <c r="X3398" s="7"/>
    </row>
    <row r="3399" spans="23:24">
      <c r="W3399" s="36"/>
      <c r="X3399" s="7"/>
    </row>
    <row r="3400" spans="23:24">
      <c r="W3400" s="36"/>
      <c r="X3400" s="7"/>
    </row>
    <row r="3401" spans="23:24">
      <c r="W3401" s="36"/>
      <c r="X3401" s="7"/>
    </row>
    <row r="3402" spans="23:24">
      <c r="W3402" s="36"/>
      <c r="X3402" s="7"/>
    </row>
    <row r="3403" spans="23:24">
      <c r="W3403" s="36"/>
      <c r="X3403" s="7"/>
    </row>
    <row r="3404" spans="23:24">
      <c r="W3404" s="36"/>
      <c r="X3404" s="7"/>
    </row>
    <row r="3405" spans="23:24">
      <c r="W3405" s="36"/>
      <c r="X3405" s="7"/>
    </row>
    <row r="3406" spans="23:24">
      <c r="W3406" s="36"/>
      <c r="X3406" s="7"/>
    </row>
    <row r="3407" spans="23:24">
      <c r="W3407" s="36"/>
      <c r="X3407" s="7"/>
    </row>
    <row r="3408" spans="23:24">
      <c r="W3408" s="36"/>
      <c r="X3408" s="7"/>
    </row>
    <row r="3409" spans="23:24">
      <c r="W3409" s="36"/>
      <c r="X3409" s="7"/>
    </row>
    <row r="3410" spans="23:24">
      <c r="W3410" s="36"/>
      <c r="X3410" s="7"/>
    </row>
    <row r="3411" spans="23:24">
      <c r="W3411" s="36"/>
      <c r="X3411" s="7"/>
    </row>
    <row r="3412" spans="23:24">
      <c r="W3412" s="36"/>
      <c r="X3412" s="7"/>
    </row>
    <row r="3413" spans="23:24">
      <c r="W3413" s="36"/>
      <c r="X3413" s="7"/>
    </row>
    <row r="3414" spans="23:24">
      <c r="W3414" s="36"/>
      <c r="X3414" s="7"/>
    </row>
    <row r="3415" spans="23:24">
      <c r="W3415" s="36"/>
      <c r="X3415" s="7"/>
    </row>
    <row r="3416" spans="23:24">
      <c r="W3416" s="36"/>
      <c r="X3416" s="7"/>
    </row>
    <row r="3417" spans="23:24">
      <c r="W3417" s="36"/>
      <c r="X3417" s="7"/>
    </row>
    <row r="3418" spans="23:24">
      <c r="W3418" s="36"/>
      <c r="X3418" s="7"/>
    </row>
    <row r="3419" spans="23:24">
      <c r="W3419" s="36"/>
      <c r="X3419" s="7"/>
    </row>
    <row r="3420" spans="23:24">
      <c r="W3420" s="36"/>
      <c r="X3420" s="7"/>
    </row>
    <row r="3421" spans="23:24">
      <c r="W3421" s="36"/>
      <c r="X3421" s="7"/>
    </row>
    <row r="3422" spans="23:24">
      <c r="W3422" s="36"/>
      <c r="X3422" s="7"/>
    </row>
    <row r="3423" spans="23:24">
      <c r="W3423" s="36"/>
      <c r="X3423" s="7"/>
    </row>
    <row r="3424" spans="23:24">
      <c r="W3424" s="36"/>
      <c r="X3424" s="7"/>
    </row>
    <row r="3425" spans="23:24">
      <c r="W3425" s="36"/>
      <c r="X3425" s="7"/>
    </row>
    <row r="3426" spans="23:24">
      <c r="W3426" s="36"/>
      <c r="X3426" s="7"/>
    </row>
    <row r="3427" spans="23:24">
      <c r="W3427" s="36"/>
      <c r="X3427" s="7"/>
    </row>
    <row r="3428" spans="23:24">
      <c r="W3428" s="36"/>
      <c r="X3428" s="7"/>
    </row>
    <row r="3429" spans="23:24">
      <c r="W3429" s="36"/>
      <c r="X3429" s="7"/>
    </row>
    <row r="3430" spans="23:24">
      <c r="W3430" s="36"/>
      <c r="X3430" s="7"/>
    </row>
    <row r="3431" spans="23:24">
      <c r="W3431" s="36"/>
      <c r="X3431" s="7"/>
    </row>
    <row r="3432" spans="23:24">
      <c r="W3432" s="36"/>
      <c r="X3432" s="7"/>
    </row>
    <row r="3433" spans="23:24">
      <c r="W3433" s="36"/>
      <c r="X3433" s="7"/>
    </row>
    <row r="3434" spans="23:24">
      <c r="W3434" s="36"/>
      <c r="X3434" s="7"/>
    </row>
    <row r="3435" spans="23:24">
      <c r="W3435" s="36"/>
      <c r="X3435" s="7"/>
    </row>
    <row r="3436" spans="23:24">
      <c r="W3436" s="36"/>
      <c r="X3436" s="7"/>
    </row>
    <row r="3437" spans="23:24">
      <c r="W3437" s="36"/>
      <c r="X3437" s="7"/>
    </row>
    <row r="3438" spans="23:24">
      <c r="W3438" s="36"/>
      <c r="X3438" s="7"/>
    </row>
    <row r="3439" spans="23:24">
      <c r="W3439" s="36"/>
      <c r="X3439" s="7"/>
    </row>
    <row r="3440" spans="23:24">
      <c r="W3440" s="36"/>
      <c r="X3440" s="7"/>
    </row>
    <row r="3441" spans="23:24">
      <c r="W3441" s="36"/>
      <c r="X3441" s="7"/>
    </row>
    <row r="3442" spans="23:24">
      <c r="W3442" s="36"/>
      <c r="X3442" s="7"/>
    </row>
    <row r="3443" spans="23:24">
      <c r="W3443" s="36"/>
      <c r="X3443" s="7"/>
    </row>
    <row r="3444" spans="23:24">
      <c r="W3444" s="36"/>
      <c r="X3444" s="7"/>
    </row>
    <row r="3445" spans="23:24">
      <c r="W3445" s="36"/>
      <c r="X3445" s="7"/>
    </row>
    <row r="3446" spans="23:24">
      <c r="W3446" s="36"/>
      <c r="X3446" s="7"/>
    </row>
    <row r="3447" spans="23:24">
      <c r="W3447" s="36"/>
      <c r="X3447" s="7"/>
    </row>
    <row r="3448" spans="23:24">
      <c r="W3448" s="36"/>
      <c r="X3448" s="7"/>
    </row>
    <row r="3449" spans="23:24">
      <c r="W3449" s="36"/>
      <c r="X3449" s="7"/>
    </row>
    <row r="3450" spans="23:24">
      <c r="W3450" s="36"/>
      <c r="X3450" s="7"/>
    </row>
    <row r="3451" spans="23:24">
      <c r="W3451" s="36"/>
      <c r="X3451" s="7"/>
    </row>
    <row r="3452" spans="23:24">
      <c r="W3452" s="36"/>
      <c r="X3452" s="7"/>
    </row>
    <row r="3453" spans="23:24">
      <c r="W3453" s="36"/>
      <c r="X3453" s="7"/>
    </row>
    <row r="3454" spans="23:24">
      <c r="W3454" s="36"/>
      <c r="X3454" s="7"/>
    </row>
    <row r="3455" spans="23:24">
      <c r="W3455" s="36"/>
      <c r="X3455" s="7"/>
    </row>
    <row r="3456" spans="23:24">
      <c r="W3456" s="36"/>
      <c r="X3456" s="7"/>
    </row>
    <row r="3457" spans="23:24">
      <c r="W3457" s="36"/>
      <c r="X3457" s="7"/>
    </row>
    <row r="3458" spans="23:24">
      <c r="W3458" s="36"/>
      <c r="X3458" s="7"/>
    </row>
    <row r="3459" spans="23:24">
      <c r="W3459" s="36"/>
      <c r="X3459" s="7"/>
    </row>
    <row r="3460" spans="23:24">
      <c r="W3460" s="36"/>
      <c r="X3460" s="7"/>
    </row>
    <row r="3461" spans="23:24">
      <c r="W3461" s="36"/>
      <c r="X3461" s="7"/>
    </row>
    <row r="3462" spans="23:24">
      <c r="W3462" s="36"/>
      <c r="X3462" s="7"/>
    </row>
    <row r="3463" spans="23:24">
      <c r="W3463" s="36"/>
      <c r="X3463" s="7"/>
    </row>
    <row r="3464" spans="23:24">
      <c r="W3464" s="36"/>
      <c r="X3464" s="7"/>
    </row>
    <row r="3465" spans="23:24">
      <c r="W3465" s="36"/>
      <c r="X3465" s="7"/>
    </row>
    <row r="3466" spans="23:24">
      <c r="W3466" s="36"/>
      <c r="X3466" s="7"/>
    </row>
    <row r="3467" spans="23:24">
      <c r="W3467" s="36"/>
      <c r="X3467" s="7"/>
    </row>
    <row r="3468" spans="23:24">
      <c r="W3468" s="36"/>
      <c r="X3468" s="7"/>
    </row>
    <row r="3469" spans="23:24">
      <c r="W3469" s="36"/>
      <c r="X3469" s="7"/>
    </row>
    <row r="3470" spans="23:24">
      <c r="W3470" s="36"/>
      <c r="X3470" s="7"/>
    </row>
    <row r="3471" spans="23:24">
      <c r="W3471" s="36"/>
      <c r="X3471" s="7"/>
    </row>
    <row r="3472" spans="23:24">
      <c r="W3472" s="36"/>
      <c r="X3472" s="7"/>
    </row>
    <row r="3473" spans="23:24">
      <c r="W3473" s="36"/>
      <c r="X3473" s="7"/>
    </row>
    <row r="3474" spans="23:24">
      <c r="W3474" s="36"/>
      <c r="X3474" s="7"/>
    </row>
    <row r="3475" spans="23:24">
      <c r="W3475" s="36"/>
      <c r="X3475" s="7"/>
    </row>
    <row r="3476" spans="23:24">
      <c r="W3476" s="36"/>
      <c r="X3476" s="7"/>
    </row>
    <row r="3477" spans="23:24">
      <c r="W3477" s="36"/>
      <c r="X3477" s="7"/>
    </row>
    <row r="3478" spans="23:24">
      <c r="W3478" s="36"/>
      <c r="X3478" s="7"/>
    </row>
    <row r="3479" spans="23:24">
      <c r="W3479" s="36"/>
      <c r="X3479" s="7"/>
    </row>
    <row r="3480" spans="23:24">
      <c r="W3480" s="36"/>
      <c r="X3480" s="7"/>
    </row>
    <row r="3481" spans="23:24">
      <c r="W3481" s="36"/>
      <c r="X3481" s="7"/>
    </row>
    <row r="3482" spans="23:24">
      <c r="W3482" s="36"/>
      <c r="X3482" s="7"/>
    </row>
    <row r="3483" spans="23:24">
      <c r="W3483" s="36"/>
      <c r="X3483" s="7"/>
    </row>
    <row r="3484" spans="23:24">
      <c r="W3484" s="36"/>
      <c r="X3484" s="7"/>
    </row>
    <row r="3485" spans="23:24">
      <c r="W3485" s="36"/>
      <c r="X3485" s="7"/>
    </row>
    <row r="3486" spans="23:24">
      <c r="W3486" s="36"/>
      <c r="X3486" s="7"/>
    </row>
    <row r="3487" spans="23:24">
      <c r="W3487" s="36"/>
      <c r="X3487" s="7"/>
    </row>
    <row r="3488" spans="23:24">
      <c r="W3488" s="36"/>
      <c r="X3488" s="7"/>
    </row>
    <row r="3489" spans="23:24">
      <c r="W3489" s="36"/>
      <c r="X3489" s="7"/>
    </row>
    <row r="3490" spans="23:24">
      <c r="W3490" s="36"/>
      <c r="X3490" s="7"/>
    </row>
    <row r="3491" spans="23:24">
      <c r="W3491" s="36"/>
      <c r="X3491" s="7"/>
    </row>
    <row r="3492" spans="23:24">
      <c r="W3492" s="36"/>
      <c r="X3492" s="7"/>
    </row>
    <row r="3493" spans="23:24">
      <c r="W3493" s="36"/>
      <c r="X3493" s="7"/>
    </row>
    <row r="3494" spans="23:24">
      <c r="W3494" s="36"/>
      <c r="X3494" s="7"/>
    </row>
    <row r="3495" spans="23:24">
      <c r="W3495" s="36"/>
      <c r="X3495" s="7"/>
    </row>
    <row r="3496" spans="23:24">
      <c r="W3496" s="36"/>
      <c r="X3496" s="7"/>
    </row>
    <row r="3497" spans="23:24">
      <c r="W3497" s="36"/>
      <c r="X3497" s="7"/>
    </row>
    <row r="3498" spans="23:24">
      <c r="W3498" s="36"/>
      <c r="X3498" s="7"/>
    </row>
    <row r="3499" spans="23:24">
      <c r="W3499" s="36"/>
      <c r="X3499" s="7"/>
    </row>
    <row r="3500" spans="23:24">
      <c r="W3500" s="36"/>
      <c r="X3500" s="7"/>
    </row>
    <row r="3501" spans="23:24">
      <c r="W3501" s="36"/>
      <c r="X3501" s="7"/>
    </row>
    <row r="3502" spans="23:24">
      <c r="W3502" s="36"/>
      <c r="X3502" s="7"/>
    </row>
    <row r="3503" spans="23:24">
      <c r="W3503" s="36"/>
      <c r="X3503" s="7"/>
    </row>
    <row r="3504" spans="23:24">
      <c r="W3504" s="36"/>
      <c r="X3504" s="7"/>
    </row>
    <row r="3505" spans="23:24">
      <c r="W3505" s="36"/>
      <c r="X3505" s="7"/>
    </row>
    <row r="3506" spans="23:24">
      <c r="W3506" s="36"/>
      <c r="X3506" s="7"/>
    </row>
    <row r="3507" spans="23:24">
      <c r="W3507" s="36"/>
      <c r="X3507" s="7"/>
    </row>
    <row r="3508" spans="23:24">
      <c r="W3508" s="36"/>
      <c r="X3508" s="7"/>
    </row>
    <row r="3509" spans="23:24">
      <c r="W3509" s="36"/>
      <c r="X3509" s="7"/>
    </row>
    <row r="3510" spans="23:24">
      <c r="W3510" s="36"/>
      <c r="X3510" s="7"/>
    </row>
    <row r="3511" spans="23:24">
      <c r="W3511" s="36"/>
      <c r="X3511" s="7"/>
    </row>
    <row r="3512" spans="23:24">
      <c r="W3512" s="36"/>
      <c r="X3512" s="7"/>
    </row>
    <row r="3513" spans="23:24">
      <c r="W3513" s="36"/>
      <c r="X3513" s="7"/>
    </row>
    <row r="3514" spans="23:24">
      <c r="W3514" s="36"/>
      <c r="X3514" s="7"/>
    </row>
    <row r="3515" spans="23:24">
      <c r="W3515" s="36"/>
      <c r="X3515" s="7"/>
    </row>
    <row r="3516" spans="23:24">
      <c r="W3516" s="36"/>
      <c r="X3516" s="7"/>
    </row>
    <row r="3517" spans="23:24">
      <c r="W3517" s="36"/>
      <c r="X3517" s="7"/>
    </row>
    <row r="3518" spans="23:24">
      <c r="W3518" s="36"/>
      <c r="X3518" s="7"/>
    </row>
    <row r="3519" spans="23:24">
      <c r="W3519" s="36"/>
      <c r="X3519" s="7"/>
    </row>
    <row r="3520" spans="23:24">
      <c r="W3520" s="36"/>
      <c r="X3520" s="7"/>
    </row>
    <row r="3521" spans="23:24">
      <c r="W3521" s="36"/>
      <c r="X3521" s="7"/>
    </row>
    <row r="3522" spans="23:24">
      <c r="W3522" s="36"/>
      <c r="X3522" s="7"/>
    </row>
    <row r="3523" spans="23:24">
      <c r="W3523" s="36"/>
      <c r="X3523" s="7"/>
    </row>
    <row r="3524" spans="23:24">
      <c r="W3524" s="36"/>
      <c r="X3524" s="7"/>
    </row>
    <row r="3525" spans="23:24">
      <c r="W3525" s="36"/>
      <c r="X3525" s="7"/>
    </row>
    <row r="3526" spans="23:24">
      <c r="W3526" s="36"/>
      <c r="X3526" s="7"/>
    </row>
    <row r="3527" spans="23:24">
      <c r="W3527" s="36"/>
      <c r="X3527" s="7"/>
    </row>
    <row r="3528" spans="23:24">
      <c r="W3528" s="36"/>
      <c r="X3528" s="7"/>
    </row>
    <row r="3529" spans="23:24">
      <c r="W3529" s="36"/>
      <c r="X3529" s="7"/>
    </row>
    <row r="3530" spans="23:24">
      <c r="W3530" s="36"/>
      <c r="X3530" s="7"/>
    </row>
    <row r="3531" spans="23:24">
      <c r="W3531" s="36"/>
      <c r="X3531" s="7"/>
    </row>
    <row r="3532" spans="23:24">
      <c r="W3532" s="36"/>
      <c r="X3532" s="7"/>
    </row>
    <row r="3533" spans="23:24">
      <c r="W3533" s="36"/>
      <c r="X3533" s="7"/>
    </row>
    <row r="3534" spans="23:24">
      <c r="W3534" s="36"/>
      <c r="X3534" s="7"/>
    </row>
    <row r="3535" spans="23:24">
      <c r="W3535" s="36"/>
      <c r="X3535" s="7"/>
    </row>
    <row r="3536" spans="23:24">
      <c r="W3536" s="36"/>
      <c r="X3536" s="7"/>
    </row>
    <row r="3537" spans="23:24">
      <c r="W3537" s="36"/>
      <c r="X3537" s="7"/>
    </row>
    <row r="3538" spans="23:24">
      <c r="W3538" s="36"/>
      <c r="X3538" s="7"/>
    </row>
    <row r="3539" spans="23:24">
      <c r="W3539" s="36"/>
      <c r="X3539" s="7"/>
    </row>
    <row r="3540" spans="23:24">
      <c r="W3540" s="36"/>
      <c r="X3540" s="7"/>
    </row>
    <row r="3541" spans="23:24">
      <c r="W3541" s="36"/>
      <c r="X3541" s="7"/>
    </row>
    <row r="3542" spans="23:24">
      <c r="W3542" s="36"/>
      <c r="X3542" s="7"/>
    </row>
    <row r="3543" spans="23:24">
      <c r="W3543" s="36"/>
      <c r="X3543" s="7"/>
    </row>
    <row r="3544" spans="23:24">
      <c r="W3544" s="36"/>
      <c r="X3544" s="7"/>
    </row>
    <row r="3545" spans="23:24">
      <c r="W3545" s="36"/>
      <c r="X3545" s="7"/>
    </row>
    <row r="3546" spans="23:24">
      <c r="W3546" s="36"/>
      <c r="X3546" s="7"/>
    </row>
    <row r="3547" spans="23:24">
      <c r="W3547" s="36"/>
      <c r="X3547" s="7"/>
    </row>
    <row r="3548" spans="23:24">
      <c r="W3548" s="36"/>
      <c r="X3548" s="7"/>
    </row>
    <row r="3549" spans="23:24">
      <c r="W3549" s="36"/>
      <c r="X3549" s="7"/>
    </row>
    <row r="3550" spans="23:24">
      <c r="W3550" s="36"/>
      <c r="X3550" s="7"/>
    </row>
    <row r="3551" spans="23:24">
      <c r="W3551" s="36"/>
      <c r="X3551" s="7"/>
    </row>
    <row r="3552" spans="23:24">
      <c r="W3552" s="36"/>
      <c r="X3552" s="7"/>
    </row>
    <row r="3553" spans="23:24">
      <c r="W3553" s="36"/>
      <c r="X3553" s="7"/>
    </row>
    <row r="3554" spans="23:24">
      <c r="W3554" s="36"/>
      <c r="X3554" s="7"/>
    </row>
    <row r="3555" spans="23:24">
      <c r="W3555" s="36"/>
      <c r="X3555" s="7"/>
    </row>
    <row r="3556" spans="23:24">
      <c r="W3556" s="36"/>
      <c r="X3556" s="7"/>
    </row>
    <row r="3557" spans="23:24">
      <c r="W3557" s="36"/>
      <c r="X3557" s="7"/>
    </row>
    <row r="3558" spans="23:24">
      <c r="W3558" s="36"/>
      <c r="X3558" s="7"/>
    </row>
    <row r="3559" spans="23:24">
      <c r="W3559" s="36"/>
      <c r="X3559" s="7"/>
    </row>
    <row r="3560" spans="23:24">
      <c r="W3560" s="36"/>
      <c r="X3560" s="7"/>
    </row>
    <row r="3561" spans="23:24">
      <c r="W3561" s="36"/>
      <c r="X3561" s="7"/>
    </row>
    <row r="3562" spans="23:24">
      <c r="W3562" s="36"/>
      <c r="X3562" s="7"/>
    </row>
    <row r="3563" spans="23:24">
      <c r="W3563" s="36"/>
      <c r="X3563" s="7"/>
    </row>
    <row r="3564" spans="23:24">
      <c r="W3564" s="36"/>
      <c r="X3564" s="7"/>
    </row>
    <row r="3565" spans="23:24">
      <c r="W3565" s="36"/>
      <c r="X3565" s="7"/>
    </row>
    <row r="3566" spans="23:24">
      <c r="W3566" s="36"/>
      <c r="X3566" s="7"/>
    </row>
    <row r="3567" spans="23:24">
      <c r="W3567" s="36"/>
      <c r="X3567" s="7"/>
    </row>
    <row r="3568" spans="23:24">
      <c r="W3568" s="36"/>
      <c r="X3568" s="7"/>
    </row>
    <row r="3569" spans="23:24">
      <c r="W3569" s="36"/>
      <c r="X3569" s="7"/>
    </row>
    <row r="3570" spans="23:24">
      <c r="W3570" s="36"/>
      <c r="X3570" s="7"/>
    </row>
    <row r="3571" spans="23:24">
      <c r="W3571" s="36"/>
      <c r="X3571" s="7"/>
    </row>
    <row r="3572" spans="23:24">
      <c r="W3572" s="36"/>
      <c r="X3572" s="7"/>
    </row>
    <row r="3573" spans="23:24">
      <c r="W3573" s="36"/>
      <c r="X3573" s="7"/>
    </row>
    <row r="3574" spans="23:24">
      <c r="W3574" s="36"/>
      <c r="X3574" s="7"/>
    </row>
    <row r="3575" spans="23:24">
      <c r="W3575" s="36"/>
      <c r="X3575" s="7"/>
    </row>
    <row r="3576" spans="23:24">
      <c r="W3576" s="36"/>
      <c r="X3576" s="7"/>
    </row>
    <row r="3577" spans="23:24">
      <c r="W3577" s="36"/>
      <c r="X3577" s="7"/>
    </row>
    <row r="3578" spans="23:24">
      <c r="W3578" s="36"/>
      <c r="X3578" s="7"/>
    </row>
    <row r="3579" spans="23:24">
      <c r="W3579" s="36"/>
      <c r="X3579" s="7"/>
    </row>
    <row r="3580" spans="23:24">
      <c r="W3580" s="36"/>
      <c r="X3580" s="7"/>
    </row>
    <row r="3581" spans="23:24">
      <c r="W3581" s="36"/>
      <c r="X3581" s="7"/>
    </row>
    <row r="3582" spans="23:24">
      <c r="W3582" s="36"/>
      <c r="X3582" s="7"/>
    </row>
    <row r="3583" spans="23:24">
      <c r="W3583" s="36"/>
      <c r="X3583" s="7"/>
    </row>
    <row r="3584" spans="23:24">
      <c r="W3584" s="36"/>
      <c r="X3584" s="7"/>
    </row>
    <row r="3585" spans="23:24">
      <c r="W3585" s="36"/>
      <c r="X3585" s="7"/>
    </row>
    <row r="3586" spans="23:24">
      <c r="W3586" s="36"/>
      <c r="X3586" s="7"/>
    </row>
    <row r="3587" spans="23:24">
      <c r="W3587" s="36"/>
      <c r="X3587" s="7"/>
    </row>
    <row r="3588" spans="23:24">
      <c r="W3588" s="36"/>
      <c r="X3588" s="7"/>
    </row>
    <row r="3589" spans="23:24">
      <c r="W3589" s="36"/>
      <c r="X3589" s="7"/>
    </row>
    <row r="3590" spans="23:24">
      <c r="W3590" s="36"/>
      <c r="X3590" s="7"/>
    </row>
    <row r="3591" spans="23:24">
      <c r="W3591" s="36"/>
      <c r="X3591" s="7"/>
    </row>
    <row r="3592" spans="23:24">
      <c r="W3592" s="36"/>
      <c r="X3592" s="7"/>
    </row>
    <row r="3593" spans="23:24">
      <c r="W3593" s="36"/>
      <c r="X3593" s="7"/>
    </row>
    <row r="3594" spans="23:24">
      <c r="W3594" s="36"/>
      <c r="X3594" s="7"/>
    </row>
    <row r="3595" spans="23:24">
      <c r="W3595" s="36"/>
      <c r="X3595" s="7"/>
    </row>
    <row r="3596" spans="23:24">
      <c r="W3596" s="36"/>
      <c r="X3596" s="7"/>
    </row>
    <row r="3597" spans="23:24">
      <c r="W3597" s="36"/>
      <c r="X3597" s="7"/>
    </row>
    <row r="3598" spans="23:24">
      <c r="W3598" s="36"/>
      <c r="X3598" s="7"/>
    </row>
    <row r="3599" spans="23:24">
      <c r="W3599" s="36"/>
      <c r="X3599" s="7"/>
    </row>
    <row r="3600" spans="23:24">
      <c r="W3600" s="36"/>
      <c r="X3600" s="7"/>
    </row>
    <row r="3601" spans="23:24">
      <c r="W3601" s="36"/>
      <c r="X3601" s="7"/>
    </row>
    <row r="3602" spans="23:24">
      <c r="W3602" s="36"/>
      <c r="X3602" s="7"/>
    </row>
    <row r="3603" spans="23:24">
      <c r="W3603" s="36"/>
      <c r="X3603" s="7"/>
    </row>
    <row r="3604" spans="23:24">
      <c r="W3604" s="36"/>
      <c r="X3604" s="7"/>
    </row>
    <row r="3605" spans="23:24">
      <c r="W3605" s="36"/>
      <c r="X3605" s="7"/>
    </row>
    <row r="3606" spans="23:24">
      <c r="W3606" s="36"/>
      <c r="X3606" s="7"/>
    </row>
    <row r="3607" spans="23:24">
      <c r="W3607" s="36"/>
      <c r="X3607" s="7"/>
    </row>
    <row r="3608" spans="23:24">
      <c r="W3608" s="36"/>
      <c r="X3608" s="7"/>
    </row>
    <row r="3609" spans="23:24">
      <c r="W3609" s="36"/>
      <c r="X3609" s="7"/>
    </row>
    <row r="3610" spans="23:24">
      <c r="W3610" s="36"/>
      <c r="X3610" s="7"/>
    </row>
    <row r="3611" spans="23:24">
      <c r="W3611" s="36"/>
      <c r="X3611" s="7"/>
    </row>
    <row r="3612" spans="23:24">
      <c r="W3612" s="36"/>
      <c r="X3612" s="7"/>
    </row>
    <row r="3613" spans="23:24">
      <c r="W3613" s="36"/>
      <c r="X3613" s="7"/>
    </row>
    <row r="3614" spans="23:24">
      <c r="W3614" s="36"/>
      <c r="X3614" s="7"/>
    </row>
    <row r="3615" spans="23:24">
      <c r="W3615" s="36"/>
      <c r="X3615" s="7"/>
    </row>
    <row r="3616" spans="23:24">
      <c r="W3616" s="36"/>
      <c r="X3616" s="7"/>
    </row>
    <row r="3617" spans="23:24">
      <c r="W3617" s="36"/>
      <c r="X3617" s="7"/>
    </row>
    <row r="3618" spans="23:24">
      <c r="W3618" s="36"/>
      <c r="X3618" s="7"/>
    </row>
    <row r="3619" spans="23:24">
      <c r="W3619" s="36"/>
      <c r="X3619" s="7"/>
    </row>
    <row r="3620" spans="23:24">
      <c r="W3620" s="36"/>
      <c r="X3620" s="7"/>
    </row>
    <row r="3621" spans="23:24">
      <c r="W3621" s="36"/>
      <c r="X3621" s="7"/>
    </row>
    <row r="3622" spans="23:24">
      <c r="W3622" s="36"/>
      <c r="X3622" s="7"/>
    </row>
    <row r="3623" spans="23:24">
      <c r="W3623" s="36"/>
      <c r="X3623" s="7"/>
    </row>
    <row r="3624" spans="23:24">
      <c r="W3624" s="36"/>
      <c r="X3624" s="7"/>
    </row>
    <row r="3625" spans="23:24">
      <c r="W3625" s="36"/>
      <c r="X3625" s="7"/>
    </row>
    <row r="3626" spans="23:24">
      <c r="W3626" s="36"/>
      <c r="X3626" s="7"/>
    </row>
    <row r="3627" spans="23:24">
      <c r="W3627" s="36"/>
      <c r="X3627" s="7"/>
    </row>
    <row r="3628" spans="23:24">
      <c r="W3628" s="36"/>
      <c r="X3628" s="7"/>
    </row>
    <row r="3629" spans="23:24">
      <c r="W3629" s="36"/>
      <c r="X3629" s="7"/>
    </row>
    <row r="3630" spans="23:24">
      <c r="W3630" s="36"/>
      <c r="X3630" s="7"/>
    </row>
    <row r="3631" spans="23:24">
      <c r="W3631" s="36"/>
      <c r="X3631" s="7"/>
    </row>
    <row r="3632" spans="23:24">
      <c r="W3632" s="36"/>
      <c r="X3632" s="7"/>
    </row>
    <row r="3633" spans="23:24">
      <c r="W3633" s="36"/>
      <c r="X3633" s="7"/>
    </row>
    <row r="3634" spans="23:24">
      <c r="W3634" s="36"/>
      <c r="X3634" s="7"/>
    </row>
    <row r="3635" spans="23:24">
      <c r="W3635" s="36"/>
      <c r="X3635" s="7"/>
    </row>
    <row r="3636" spans="23:24">
      <c r="W3636" s="36"/>
      <c r="X3636" s="7"/>
    </row>
    <row r="3637" spans="23:24">
      <c r="W3637" s="36"/>
      <c r="X3637" s="7"/>
    </row>
    <row r="3638" spans="23:24">
      <c r="W3638" s="36"/>
      <c r="X3638" s="7"/>
    </row>
    <row r="3639" spans="23:24">
      <c r="W3639" s="36"/>
      <c r="X3639" s="7"/>
    </row>
    <row r="3640" spans="23:24">
      <c r="W3640" s="36"/>
      <c r="X3640" s="7"/>
    </row>
    <row r="3641" spans="23:24">
      <c r="W3641" s="36"/>
      <c r="X3641" s="7"/>
    </row>
    <row r="3642" spans="23:24">
      <c r="W3642" s="36"/>
      <c r="X3642" s="7"/>
    </row>
    <row r="3643" spans="23:24">
      <c r="W3643" s="36"/>
      <c r="X3643" s="7"/>
    </row>
    <row r="3644" spans="23:24">
      <c r="W3644" s="36"/>
      <c r="X3644" s="7"/>
    </row>
    <row r="3645" spans="23:24">
      <c r="W3645" s="36"/>
      <c r="X3645" s="7"/>
    </row>
    <row r="3646" spans="23:24">
      <c r="W3646" s="36"/>
      <c r="X3646" s="7"/>
    </row>
    <row r="3647" spans="23:24">
      <c r="W3647" s="36"/>
      <c r="X3647" s="7"/>
    </row>
    <row r="3648" spans="23:24">
      <c r="W3648" s="36"/>
      <c r="X3648" s="7"/>
    </row>
    <row r="3649" spans="23:24">
      <c r="W3649" s="36"/>
      <c r="X3649" s="7"/>
    </row>
    <row r="3650" spans="23:24">
      <c r="W3650" s="36"/>
      <c r="X3650" s="7"/>
    </row>
    <row r="3651" spans="23:24">
      <c r="W3651" s="36"/>
      <c r="X3651" s="7"/>
    </row>
    <row r="3652" spans="23:24">
      <c r="W3652" s="36"/>
      <c r="X3652" s="7"/>
    </row>
    <row r="3653" spans="23:24">
      <c r="W3653" s="36"/>
      <c r="X3653" s="7"/>
    </row>
    <row r="3654" spans="23:24">
      <c r="W3654" s="36"/>
      <c r="X3654" s="7"/>
    </row>
    <row r="3655" spans="23:24">
      <c r="W3655" s="36"/>
      <c r="X3655" s="7"/>
    </row>
    <row r="3656" spans="23:24">
      <c r="W3656" s="36"/>
      <c r="X3656" s="7"/>
    </row>
    <row r="3657" spans="23:24">
      <c r="W3657" s="36"/>
      <c r="X3657" s="7"/>
    </row>
    <row r="3658" spans="23:24">
      <c r="W3658" s="36"/>
      <c r="X3658" s="7"/>
    </row>
    <row r="3659" spans="23:24">
      <c r="W3659" s="36"/>
      <c r="X3659" s="7"/>
    </row>
    <row r="3660" spans="23:24">
      <c r="W3660" s="36"/>
      <c r="X3660" s="7"/>
    </row>
    <row r="3661" spans="23:24">
      <c r="W3661" s="36"/>
      <c r="X3661" s="7"/>
    </row>
    <row r="3662" spans="23:24">
      <c r="W3662" s="36"/>
      <c r="X3662" s="7"/>
    </row>
    <row r="3663" spans="23:24">
      <c r="W3663" s="36"/>
      <c r="X3663" s="7"/>
    </row>
    <row r="3664" spans="23:24">
      <c r="W3664" s="36"/>
      <c r="X3664" s="7"/>
    </row>
    <row r="3665" spans="23:24">
      <c r="W3665" s="36"/>
      <c r="X3665" s="7"/>
    </row>
    <row r="3666" spans="23:24">
      <c r="W3666" s="36"/>
      <c r="X3666" s="7"/>
    </row>
    <row r="3667" spans="23:24">
      <c r="W3667" s="36"/>
      <c r="X3667" s="7"/>
    </row>
    <row r="3668" spans="23:24">
      <c r="W3668" s="36"/>
      <c r="X3668" s="7"/>
    </row>
    <row r="3669" spans="23:24">
      <c r="W3669" s="36"/>
      <c r="X3669" s="7"/>
    </row>
    <row r="3670" spans="23:24">
      <c r="W3670" s="36"/>
      <c r="X3670" s="7"/>
    </row>
    <row r="3671" spans="23:24">
      <c r="W3671" s="36"/>
      <c r="X3671" s="7"/>
    </row>
    <row r="3672" spans="23:24">
      <c r="W3672" s="36"/>
      <c r="X3672" s="7"/>
    </row>
    <row r="3673" spans="23:24">
      <c r="W3673" s="36"/>
      <c r="X3673" s="7"/>
    </row>
    <row r="3674" spans="23:24">
      <c r="W3674" s="36"/>
      <c r="X3674" s="7"/>
    </row>
    <row r="3675" spans="23:24">
      <c r="W3675" s="36"/>
      <c r="X3675" s="7"/>
    </row>
    <row r="3676" spans="23:24">
      <c r="W3676" s="36"/>
      <c r="X3676" s="7"/>
    </row>
    <row r="3677" spans="23:24">
      <c r="W3677" s="36"/>
      <c r="X3677" s="7"/>
    </row>
    <row r="3678" spans="23:24">
      <c r="W3678" s="36"/>
      <c r="X3678" s="7"/>
    </row>
    <row r="3679" spans="23:24">
      <c r="W3679" s="36"/>
      <c r="X3679" s="7"/>
    </row>
    <row r="3680" spans="23:24">
      <c r="W3680" s="36"/>
      <c r="X3680" s="7"/>
    </row>
    <row r="3681" spans="23:24">
      <c r="W3681" s="36"/>
      <c r="X3681" s="7"/>
    </row>
    <row r="3682" spans="23:24">
      <c r="W3682" s="36"/>
      <c r="X3682" s="7"/>
    </row>
    <row r="3683" spans="23:24">
      <c r="W3683" s="36"/>
      <c r="X3683" s="7"/>
    </row>
    <row r="3684" spans="23:24">
      <c r="W3684" s="36"/>
      <c r="X3684" s="7"/>
    </row>
    <row r="3685" spans="23:24">
      <c r="W3685" s="36"/>
      <c r="X3685" s="7"/>
    </row>
    <row r="3686" spans="23:24">
      <c r="W3686" s="36"/>
      <c r="X3686" s="7"/>
    </row>
    <row r="3687" spans="23:24">
      <c r="W3687" s="36"/>
      <c r="X3687" s="7"/>
    </row>
    <row r="3688" spans="23:24">
      <c r="W3688" s="36"/>
      <c r="X3688" s="7"/>
    </row>
    <row r="3689" spans="23:24">
      <c r="W3689" s="36"/>
      <c r="X3689" s="7"/>
    </row>
    <row r="3690" spans="23:24">
      <c r="W3690" s="36"/>
      <c r="X3690" s="7"/>
    </row>
    <row r="3691" spans="23:24">
      <c r="W3691" s="36"/>
      <c r="X3691" s="7"/>
    </row>
    <row r="3692" spans="23:24">
      <c r="W3692" s="36"/>
      <c r="X3692" s="7"/>
    </row>
    <row r="3693" spans="23:24">
      <c r="W3693" s="36"/>
      <c r="X3693" s="7"/>
    </row>
    <row r="3694" spans="23:24">
      <c r="W3694" s="36"/>
      <c r="X3694" s="7"/>
    </row>
    <row r="3695" spans="23:24">
      <c r="W3695" s="36"/>
      <c r="X3695" s="7"/>
    </row>
    <row r="3696" spans="23:24">
      <c r="W3696" s="36"/>
      <c r="X3696" s="7"/>
    </row>
    <row r="3697" spans="23:24">
      <c r="W3697" s="36"/>
      <c r="X3697" s="7"/>
    </row>
    <row r="3698" spans="23:24">
      <c r="W3698" s="36"/>
      <c r="X3698" s="7"/>
    </row>
    <row r="3699" spans="23:24">
      <c r="W3699" s="36"/>
      <c r="X3699" s="7"/>
    </row>
    <row r="3700" spans="23:24">
      <c r="W3700" s="36"/>
      <c r="X3700" s="7"/>
    </row>
    <row r="3701" spans="23:24">
      <c r="W3701" s="36"/>
      <c r="X3701" s="7"/>
    </row>
    <row r="3702" spans="23:24">
      <c r="W3702" s="36"/>
      <c r="X3702" s="7"/>
    </row>
    <row r="3703" spans="23:24">
      <c r="W3703" s="36"/>
      <c r="X3703" s="7"/>
    </row>
    <row r="3704" spans="23:24">
      <c r="W3704" s="36"/>
      <c r="X3704" s="7"/>
    </row>
    <row r="3705" spans="23:24">
      <c r="W3705" s="36"/>
      <c r="X3705" s="7"/>
    </row>
    <row r="3706" spans="23:24">
      <c r="W3706" s="36"/>
      <c r="X3706" s="7"/>
    </row>
    <row r="3707" spans="23:24">
      <c r="W3707" s="36"/>
      <c r="X3707" s="7"/>
    </row>
    <row r="3708" spans="23:24">
      <c r="W3708" s="36"/>
      <c r="X3708" s="7"/>
    </row>
    <row r="3709" spans="23:24">
      <c r="W3709" s="36"/>
      <c r="X3709" s="7"/>
    </row>
    <row r="3710" spans="23:24">
      <c r="W3710" s="36"/>
      <c r="X3710" s="7"/>
    </row>
    <row r="3711" spans="23:24">
      <c r="W3711" s="36"/>
      <c r="X3711" s="7"/>
    </row>
    <row r="3712" spans="23:24">
      <c r="W3712" s="36"/>
      <c r="X3712" s="7"/>
    </row>
    <row r="3713" spans="23:24">
      <c r="W3713" s="36"/>
      <c r="X3713" s="7"/>
    </row>
    <row r="3714" spans="23:24">
      <c r="W3714" s="36"/>
      <c r="X3714" s="7"/>
    </row>
    <row r="3715" spans="23:24">
      <c r="W3715" s="36"/>
      <c r="X3715" s="7"/>
    </row>
    <row r="3716" spans="23:24">
      <c r="W3716" s="36"/>
      <c r="X3716" s="7"/>
    </row>
    <row r="3717" spans="23:24">
      <c r="W3717" s="36"/>
      <c r="X3717" s="7"/>
    </row>
    <row r="3718" spans="23:24">
      <c r="W3718" s="36"/>
      <c r="X3718" s="7"/>
    </row>
    <row r="3719" spans="23:24">
      <c r="W3719" s="36"/>
      <c r="X3719" s="7"/>
    </row>
    <row r="3720" spans="23:24">
      <c r="W3720" s="36"/>
      <c r="X3720" s="7"/>
    </row>
    <row r="3721" spans="23:24">
      <c r="W3721" s="36"/>
      <c r="X3721" s="7"/>
    </row>
    <row r="3722" spans="23:24">
      <c r="W3722" s="36"/>
      <c r="X3722" s="7"/>
    </row>
    <row r="3723" spans="23:24">
      <c r="W3723" s="36"/>
      <c r="X3723" s="7"/>
    </row>
    <row r="3724" spans="23:24">
      <c r="W3724" s="36"/>
      <c r="X3724" s="7"/>
    </row>
    <row r="3725" spans="23:24">
      <c r="W3725" s="36"/>
      <c r="X3725" s="7"/>
    </row>
    <row r="3726" spans="23:24">
      <c r="W3726" s="36"/>
      <c r="X3726" s="7"/>
    </row>
    <row r="3727" spans="23:24">
      <c r="W3727" s="36"/>
      <c r="X3727" s="7"/>
    </row>
    <row r="3728" spans="23:24">
      <c r="W3728" s="36"/>
      <c r="X3728" s="7"/>
    </row>
    <row r="3729" spans="23:24">
      <c r="W3729" s="36"/>
      <c r="X3729" s="7"/>
    </row>
    <row r="3730" spans="23:24">
      <c r="W3730" s="36"/>
      <c r="X3730" s="7"/>
    </row>
    <row r="3731" spans="23:24">
      <c r="W3731" s="36"/>
      <c r="X3731" s="7"/>
    </row>
    <row r="3732" spans="23:24">
      <c r="W3732" s="36"/>
      <c r="X3732" s="7"/>
    </row>
    <row r="3733" spans="23:24">
      <c r="W3733" s="36"/>
      <c r="X3733" s="7"/>
    </row>
    <row r="3734" spans="23:24">
      <c r="W3734" s="36"/>
      <c r="X3734" s="7"/>
    </row>
    <row r="3735" spans="23:24">
      <c r="W3735" s="36"/>
      <c r="X3735" s="7"/>
    </row>
    <row r="3736" spans="23:24">
      <c r="W3736" s="36"/>
      <c r="X3736" s="7"/>
    </row>
    <row r="3737" spans="23:24">
      <c r="W3737" s="36"/>
      <c r="X3737" s="7"/>
    </row>
    <row r="3738" spans="23:24">
      <c r="W3738" s="36"/>
      <c r="X3738" s="7"/>
    </row>
    <row r="3739" spans="23:24">
      <c r="W3739" s="36"/>
      <c r="X3739" s="7"/>
    </row>
    <row r="3740" spans="23:24">
      <c r="W3740" s="36"/>
      <c r="X3740" s="7"/>
    </row>
    <row r="3741" spans="23:24">
      <c r="W3741" s="36"/>
      <c r="X3741" s="7"/>
    </row>
    <row r="3742" spans="23:24">
      <c r="W3742" s="36"/>
      <c r="X3742" s="7"/>
    </row>
    <row r="3743" spans="23:24">
      <c r="W3743" s="36"/>
      <c r="X3743" s="7"/>
    </row>
    <row r="3744" spans="23:24">
      <c r="W3744" s="36"/>
      <c r="X3744" s="7"/>
    </row>
    <row r="3745" spans="23:24">
      <c r="W3745" s="36"/>
      <c r="X3745" s="7"/>
    </row>
    <row r="3746" spans="23:24">
      <c r="W3746" s="36"/>
      <c r="X3746" s="7"/>
    </row>
    <row r="3747" spans="23:24">
      <c r="W3747" s="36"/>
      <c r="X3747" s="7"/>
    </row>
    <row r="3748" spans="23:24">
      <c r="W3748" s="36"/>
      <c r="X3748" s="7"/>
    </row>
    <row r="3749" spans="23:24">
      <c r="W3749" s="36"/>
      <c r="X3749" s="7"/>
    </row>
    <row r="3750" spans="23:24">
      <c r="W3750" s="36"/>
      <c r="X3750" s="7"/>
    </row>
    <row r="3751" spans="23:24">
      <c r="W3751" s="36"/>
      <c r="X3751" s="7"/>
    </row>
    <row r="3752" spans="23:24">
      <c r="W3752" s="36"/>
      <c r="X3752" s="7"/>
    </row>
    <row r="3753" spans="23:24">
      <c r="W3753" s="36"/>
      <c r="X3753" s="7"/>
    </row>
    <row r="3754" spans="23:24">
      <c r="W3754" s="36"/>
      <c r="X3754" s="7"/>
    </row>
    <row r="3755" spans="23:24">
      <c r="W3755" s="36"/>
      <c r="X3755" s="7"/>
    </row>
    <row r="3756" spans="23:24">
      <c r="W3756" s="36"/>
      <c r="X3756" s="7"/>
    </row>
    <row r="3757" spans="23:24">
      <c r="W3757" s="36"/>
      <c r="X3757" s="7"/>
    </row>
    <row r="3758" spans="23:24">
      <c r="W3758" s="36"/>
      <c r="X3758" s="7"/>
    </row>
    <row r="3759" spans="23:24">
      <c r="W3759" s="36"/>
      <c r="X3759" s="7"/>
    </row>
    <row r="3760" spans="23:24">
      <c r="W3760" s="36"/>
      <c r="X3760" s="7"/>
    </row>
    <row r="3761" spans="23:24">
      <c r="W3761" s="36"/>
      <c r="X3761" s="7"/>
    </row>
    <row r="3762" spans="23:24">
      <c r="W3762" s="36"/>
      <c r="X3762" s="7"/>
    </row>
    <row r="3763" spans="23:24">
      <c r="W3763" s="36"/>
      <c r="X3763" s="7"/>
    </row>
    <row r="3764" spans="23:24">
      <c r="W3764" s="36"/>
      <c r="X3764" s="7"/>
    </row>
    <row r="3765" spans="23:24">
      <c r="W3765" s="36"/>
      <c r="X3765" s="7"/>
    </row>
    <row r="3766" spans="23:24">
      <c r="W3766" s="36"/>
      <c r="X3766" s="7"/>
    </row>
    <row r="3767" spans="23:24">
      <c r="W3767" s="36"/>
      <c r="X3767" s="7"/>
    </row>
    <row r="3768" spans="23:24">
      <c r="W3768" s="36"/>
      <c r="X3768" s="7"/>
    </row>
    <row r="3769" spans="23:24">
      <c r="W3769" s="36"/>
      <c r="X3769" s="7"/>
    </row>
    <row r="3770" spans="23:24">
      <c r="W3770" s="36"/>
      <c r="X3770" s="7"/>
    </row>
    <row r="3771" spans="23:24">
      <c r="W3771" s="36"/>
      <c r="X3771" s="7"/>
    </row>
    <row r="3772" spans="23:24">
      <c r="W3772" s="36"/>
      <c r="X3772" s="7"/>
    </row>
    <row r="3773" spans="23:24">
      <c r="W3773" s="36"/>
      <c r="X3773" s="7"/>
    </row>
    <row r="3774" spans="23:24">
      <c r="W3774" s="36"/>
      <c r="X3774" s="7"/>
    </row>
    <row r="3775" spans="23:24">
      <c r="W3775" s="36"/>
      <c r="X3775" s="7"/>
    </row>
    <row r="3776" spans="23:24">
      <c r="W3776" s="36"/>
      <c r="X3776" s="7"/>
    </row>
    <row r="3777" spans="23:24">
      <c r="W3777" s="36"/>
      <c r="X3777" s="7"/>
    </row>
    <row r="3778" spans="23:24">
      <c r="W3778" s="36"/>
      <c r="X3778" s="7"/>
    </row>
    <row r="3779" spans="23:24">
      <c r="W3779" s="36"/>
      <c r="X3779" s="7"/>
    </row>
    <row r="3780" spans="23:24">
      <c r="W3780" s="36"/>
      <c r="X3780" s="7"/>
    </row>
    <row r="3781" spans="23:24">
      <c r="W3781" s="36"/>
      <c r="X3781" s="7"/>
    </row>
    <row r="3782" spans="23:24">
      <c r="W3782" s="36"/>
      <c r="X3782" s="7"/>
    </row>
    <row r="3783" spans="23:24">
      <c r="W3783" s="36"/>
      <c r="X3783" s="7"/>
    </row>
    <row r="3784" spans="23:24">
      <c r="W3784" s="36"/>
      <c r="X3784" s="7"/>
    </row>
    <row r="3785" spans="23:24">
      <c r="W3785" s="36"/>
      <c r="X3785" s="7"/>
    </row>
    <row r="3786" spans="23:24">
      <c r="W3786" s="36"/>
      <c r="X3786" s="7"/>
    </row>
    <row r="3787" spans="23:24">
      <c r="W3787" s="36"/>
      <c r="X3787" s="7"/>
    </row>
    <row r="3788" spans="23:24">
      <c r="W3788" s="36"/>
      <c r="X3788" s="7"/>
    </row>
    <row r="3789" spans="23:24">
      <c r="W3789" s="36"/>
      <c r="X3789" s="7"/>
    </row>
    <row r="3790" spans="23:24">
      <c r="W3790" s="36"/>
      <c r="X3790" s="7"/>
    </row>
    <row r="3791" spans="23:24">
      <c r="W3791" s="36"/>
      <c r="X3791" s="7"/>
    </row>
    <row r="3792" spans="23:24">
      <c r="W3792" s="36"/>
      <c r="X3792" s="7"/>
    </row>
    <row r="3793" spans="23:24">
      <c r="W3793" s="36"/>
      <c r="X3793" s="7"/>
    </row>
    <row r="3794" spans="23:24">
      <c r="W3794" s="36"/>
      <c r="X3794" s="7"/>
    </row>
    <row r="3795" spans="23:24">
      <c r="W3795" s="36"/>
      <c r="X3795" s="7"/>
    </row>
    <row r="3796" spans="23:24">
      <c r="W3796" s="36"/>
      <c r="X3796" s="7"/>
    </row>
    <row r="3797" spans="23:24">
      <c r="W3797" s="36"/>
      <c r="X3797" s="7"/>
    </row>
    <row r="3798" spans="23:24">
      <c r="W3798" s="36"/>
      <c r="X3798" s="7"/>
    </row>
    <row r="3799" spans="23:24">
      <c r="W3799" s="36"/>
      <c r="X3799" s="7"/>
    </row>
    <row r="3800" spans="23:24">
      <c r="W3800" s="36"/>
      <c r="X3800" s="7"/>
    </row>
    <row r="3801" spans="23:24">
      <c r="W3801" s="36"/>
      <c r="X3801" s="7"/>
    </row>
    <row r="3802" spans="23:24">
      <c r="W3802" s="36"/>
      <c r="X3802" s="7"/>
    </row>
    <row r="3803" spans="23:24">
      <c r="W3803" s="36"/>
      <c r="X3803" s="7"/>
    </row>
    <row r="3804" spans="23:24">
      <c r="W3804" s="36"/>
      <c r="X3804" s="7"/>
    </row>
    <row r="3805" spans="23:24">
      <c r="W3805" s="36"/>
      <c r="X3805" s="7"/>
    </row>
    <row r="3806" spans="23:24">
      <c r="W3806" s="36"/>
      <c r="X3806" s="7"/>
    </row>
    <row r="3807" spans="23:24">
      <c r="W3807" s="36"/>
      <c r="X3807" s="7"/>
    </row>
    <row r="3808" spans="23:24">
      <c r="W3808" s="36"/>
      <c r="X3808" s="7"/>
    </row>
    <row r="3809" spans="23:24">
      <c r="W3809" s="36"/>
      <c r="X3809" s="7"/>
    </row>
    <row r="3810" spans="23:24">
      <c r="W3810" s="36"/>
      <c r="X3810" s="7"/>
    </row>
    <row r="3811" spans="23:24">
      <c r="W3811" s="36"/>
      <c r="X3811" s="7"/>
    </row>
    <row r="3812" spans="23:24">
      <c r="W3812" s="36"/>
      <c r="X3812" s="7"/>
    </row>
    <row r="3813" spans="23:24">
      <c r="W3813" s="36"/>
      <c r="X3813" s="7"/>
    </row>
    <row r="3814" spans="23:24">
      <c r="W3814" s="36"/>
      <c r="X3814" s="7"/>
    </row>
    <row r="3815" spans="23:24">
      <c r="W3815" s="36"/>
      <c r="X3815" s="7"/>
    </row>
    <row r="3816" spans="23:24">
      <c r="W3816" s="36"/>
      <c r="X3816" s="7"/>
    </row>
    <row r="3817" spans="23:24">
      <c r="W3817" s="36"/>
      <c r="X3817" s="7"/>
    </row>
    <row r="3818" spans="23:24">
      <c r="W3818" s="36"/>
      <c r="X3818" s="7"/>
    </row>
    <row r="3819" spans="23:24">
      <c r="W3819" s="36"/>
      <c r="X3819" s="7"/>
    </row>
    <row r="3820" spans="23:24">
      <c r="W3820" s="36"/>
      <c r="X3820" s="7"/>
    </row>
    <row r="3821" spans="23:24">
      <c r="W3821" s="36"/>
      <c r="X3821" s="7"/>
    </row>
    <row r="3822" spans="23:24">
      <c r="W3822" s="36"/>
      <c r="X3822" s="7"/>
    </row>
    <row r="3823" spans="23:24">
      <c r="W3823" s="36"/>
      <c r="X3823" s="7"/>
    </row>
    <row r="3824" spans="23:24">
      <c r="W3824" s="36"/>
      <c r="X3824" s="7"/>
    </row>
    <row r="3825" spans="23:24">
      <c r="W3825" s="36"/>
      <c r="X3825" s="7"/>
    </row>
    <row r="3826" spans="23:24">
      <c r="W3826" s="36"/>
      <c r="X3826" s="7"/>
    </row>
    <row r="3827" spans="23:24">
      <c r="W3827" s="36"/>
      <c r="X3827" s="7"/>
    </row>
    <row r="3828" spans="23:24">
      <c r="W3828" s="36"/>
      <c r="X3828" s="7"/>
    </row>
    <row r="3829" spans="23:24">
      <c r="W3829" s="36"/>
      <c r="X3829" s="7"/>
    </row>
    <row r="3830" spans="23:24">
      <c r="W3830" s="36"/>
      <c r="X3830" s="7"/>
    </row>
    <row r="3831" spans="23:24">
      <c r="W3831" s="36"/>
      <c r="X3831" s="7"/>
    </row>
    <row r="3832" spans="23:24">
      <c r="W3832" s="36"/>
      <c r="X3832" s="7"/>
    </row>
    <row r="3833" spans="23:24">
      <c r="W3833" s="36"/>
      <c r="X3833" s="7"/>
    </row>
    <row r="3834" spans="23:24">
      <c r="W3834" s="36"/>
      <c r="X3834" s="7"/>
    </row>
    <row r="3835" spans="23:24">
      <c r="W3835" s="36"/>
      <c r="X3835" s="7"/>
    </row>
    <row r="3836" spans="23:24">
      <c r="W3836" s="36"/>
      <c r="X3836" s="7"/>
    </row>
    <row r="3837" spans="23:24">
      <c r="W3837" s="36"/>
      <c r="X3837" s="7"/>
    </row>
    <row r="3838" spans="23:24">
      <c r="W3838" s="36"/>
      <c r="X3838" s="7"/>
    </row>
    <row r="3839" spans="23:24">
      <c r="W3839" s="36"/>
      <c r="X3839" s="7"/>
    </row>
    <row r="3840" spans="23:24">
      <c r="W3840" s="36"/>
      <c r="X3840" s="7"/>
    </row>
    <row r="3841" spans="23:24">
      <c r="W3841" s="36"/>
      <c r="X3841" s="7"/>
    </row>
    <row r="3842" spans="23:24">
      <c r="W3842" s="36"/>
      <c r="X3842" s="7"/>
    </row>
    <row r="3843" spans="23:24">
      <c r="W3843" s="36"/>
      <c r="X3843" s="7"/>
    </row>
    <row r="3844" spans="23:24">
      <c r="W3844" s="36"/>
      <c r="X3844" s="7"/>
    </row>
    <row r="3845" spans="23:24">
      <c r="W3845" s="36"/>
      <c r="X3845" s="7"/>
    </row>
    <row r="3846" spans="23:24">
      <c r="W3846" s="36"/>
      <c r="X3846" s="7"/>
    </row>
    <row r="3847" spans="23:24">
      <c r="W3847" s="36"/>
      <c r="X3847" s="7"/>
    </row>
    <row r="3848" spans="23:24">
      <c r="W3848" s="36"/>
      <c r="X3848" s="7"/>
    </row>
    <row r="3849" spans="23:24">
      <c r="W3849" s="36"/>
      <c r="X3849" s="7"/>
    </row>
    <row r="3850" spans="23:24">
      <c r="W3850" s="36"/>
      <c r="X3850" s="7"/>
    </row>
    <row r="3851" spans="23:24">
      <c r="W3851" s="36"/>
      <c r="X3851" s="7"/>
    </row>
    <row r="3852" spans="23:24">
      <c r="W3852" s="36"/>
      <c r="X3852" s="7"/>
    </row>
    <row r="3853" spans="23:24">
      <c r="W3853" s="36"/>
      <c r="X3853" s="7"/>
    </row>
    <row r="3854" spans="23:24">
      <c r="W3854" s="36"/>
      <c r="X3854" s="7"/>
    </row>
    <row r="3855" spans="23:24">
      <c r="W3855" s="36"/>
      <c r="X3855" s="7"/>
    </row>
    <row r="3856" spans="23:24">
      <c r="W3856" s="36"/>
      <c r="X3856" s="7"/>
    </row>
    <row r="3857" spans="23:24">
      <c r="W3857" s="36"/>
      <c r="X3857" s="7"/>
    </row>
    <row r="3858" spans="23:24">
      <c r="W3858" s="36"/>
      <c r="X3858" s="7"/>
    </row>
    <row r="3859" spans="23:24">
      <c r="W3859" s="36"/>
      <c r="X3859" s="7"/>
    </row>
    <row r="3860" spans="23:24">
      <c r="W3860" s="36"/>
      <c r="X3860" s="7"/>
    </row>
    <row r="3861" spans="23:24">
      <c r="W3861" s="36"/>
      <c r="X3861" s="7"/>
    </row>
    <row r="3862" spans="23:24">
      <c r="W3862" s="36"/>
      <c r="X3862" s="7"/>
    </row>
    <row r="3863" spans="23:24">
      <c r="W3863" s="36"/>
      <c r="X3863" s="7"/>
    </row>
    <row r="3864" spans="23:24">
      <c r="W3864" s="36"/>
      <c r="X3864" s="7"/>
    </row>
    <row r="3865" spans="23:24">
      <c r="W3865" s="36"/>
      <c r="X3865" s="7"/>
    </row>
    <row r="3866" spans="23:24">
      <c r="W3866" s="36"/>
      <c r="X3866" s="7"/>
    </row>
    <row r="3867" spans="23:24">
      <c r="W3867" s="36"/>
      <c r="X3867" s="7"/>
    </row>
    <row r="3868" spans="23:24">
      <c r="W3868" s="36"/>
      <c r="X3868" s="7"/>
    </row>
    <row r="3869" spans="23:24">
      <c r="W3869" s="36"/>
      <c r="X3869" s="7"/>
    </row>
    <row r="3870" spans="23:24">
      <c r="W3870" s="36"/>
      <c r="X3870" s="7"/>
    </row>
    <row r="3871" spans="23:24">
      <c r="W3871" s="36"/>
      <c r="X3871" s="7"/>
    </row>
    <row r="3872" spans="23:24">
      <c r="W3872" s="36"/>
      <c r="X3872" s="7"/>
    </row>
    <row r="3873" spans="23:24">
      <c r="W3873" s="36"/>
      <c r="X3873" s="7"/>
    </row>
    <row r="3874" spans="23:24">
      <c r="W3874" s="36"/>
      <c r="X3874" s="7"/>
    </row>
    <row r="3875" spans="23:24">
      <c r="W3875" s="36"/>
      <c r="X3875" s="7"/>
    </row>
    <row r="3876" spans="23:24">
      <c r="W3876" s="36"/>
      <c r="X3876" s="7"/>
    </row>
    <row r="3877" spans="23:24">
      <c r="W3877" s="36"/>
      <c r="X3877" s="7"/>
    </row>
    <row r="3878" spans="23:24">
      <c r="W3878" s="36"/>
      <c r="X3878" s="7"/>
    </row>
    <row r="3879" spans="23:24">
      <c r="W3879" s="36"/>
      <c r="X3879" s="7"/>
    </row>
    <row r="3880" spans="23:24">
      <c r="W3880" s="36"/>
      <c r="X3880" s="7"/>
    </row>
    <row r="3881" spans="23:24">
      <c r="W3881" s="36"/>
      <c r="X3881" s="7"/>
    </row>
    <row r="3882" spans="23:24">
      <c r="W3882" s="36"/>
      <c r="X3882" s="7"/>
    </row>
    <row r="3883" spans="23:24">
      <c r="W3883" s="36"/>
      <c r="X3883" s="7"/>
    </row>
    <row r="3884" spans="23:24">
      <c r="W3884" s="36"/>
      <c r="X3884" s="7"/>
    </row>
    <row r="3885" spans="23:24">
      <c r="W3885" s="36"/>
      <c r="X3885" s="7"/>
    </row>
    <row r="3886" spans="23:24">
      <c r="W3886" s="36"/>
      <c r="X3886" s="7"/>
    </row>
    <row r="3887" spans="23:24">
      <c r="W3887" s="36"/>
      <c r="X3887" s="7"/>
    </row>
    <row r="3888" spans="23:24">
      <c r="W3888" s="36"/>
      <c r="X3888" s="7"/>
    </row>
    <row r="3889" spans="23:24">
      <c r="W3889" s="36"/>
      <c r="X3889" s="7"/>
    </row>
    <row r="3890" spans="23:24">
      <c r="W3890" s="36"/>
      <c r="X3890" s="7"/>
    </row>
    <row r="3891" spans="23:24">
      <c r="W3891" s="36"/>
      <c r="X3891" s="7"/>
    </row>
    <row r="3892" spans="23:24">
      <c r="W3892" s="36"/>
      <c r="X3892" s="7"/>
    </row>
    <row r="3893" spans="23:24">
      <c r="W3893" s="36"/>
      <c r="X3893" s="7"/>
    </row>
    <row r="3894" spans="23:24">
      <c r="W3894" s="36"/>
      <c r="X3894" s="7"/>
    </row>
    <row r="3895" spans="23:24">
      <c r="W3895" s="36"/>
      <c r="X3895" s="7"/>
    </row>
    <row r="3896" spans="23:24">
      <c r="W3896" s="36"/>
      <c r="X3896" s="7"/>
    </row>
    <row r="3897" spans="23:24">
      <c r="W3897" s="36"/>
      <c r="X3897" s="7"/>
    </row>
    <row r="3898" spans="23:24">
      <c r="W3898" s="36"/>
      <c r="X3898" s="7"/>
    </row>
    <row r="3899" spans="23:24">
      <c r="W3899" s="36"/>
      <c r="X3899" s="7"/>
    </row>
    <row r="3900" spans="23:24">
      <c r="W3900" s="36"/>
      <c r="X3900" s="7"/>
    </row>
    <row r="3901" spans="23:24">
      <c r="W3901" s="36"/>
      <c r="X3901" s="7"/>
    </row>
    <row r="3902" spans="23:24">
      <c r="W3902" s="36"/>
      <c r="X3902" s="7"/>
    </row>
    <row r="3903" spans="23:24">
      <c r="W3903" s="36"/>
      <c r="X3903" s="7"/>
    </row>
    <row r="3904" spans="23:24">
      <c r="W3904" s="36"/>
      <c r="X3904" s="7"/>
    </row>
    <row r="3905" spans="23:24">
      <c r="W3905" s="36"/>
      <c r="X3905" s="7"/>
    </row>
    <row r="3906" spans="23:24">
      <c r="W3906" s="36"/>
      <c r="X3906" s="7"/>
    </row>
    <row r="3907" spans="23:24">
      <c r="W3907" s="36"/>
      <c r="X3907" s="7"/>
    </row>
    <row r="3908" spans="23:24">
      <c r="W3908" s="36"/>
      <c r="X3908" s="7"/>
    </row>
    <row r="3909" spans="23:24">
      <c r="W3909" s="36"/>
      <c r="X3909" s="7"/>
    </row>
    <row r="3910" spans="23:24">
      <c r="W3910" s="36"/>
      <c r="X3910" s="7"/>
    </row>
    <row r="3911" spans="23:24">
      <c r="W3911" s="36"/>
      <c r="X3911" s="7"/>
    </row>
    <row r="3912" spans="23:24">
      <c r="W3912" s="36"/>
      <c r="X3912" s="7"/>
    </row>
    <row r="3913" spans="23:24">
      <c r="W3913" s="36"/>
      <c r="X3913" s="7"/>
    </row>
    <row r="3914" spans="23:24">
      <c r="W3914" s="36"/>
      <c r="X3914" s="7"/>
    </row>
    <row r="3915" spans="23:24">
      <c r="W3915" s="36"/>
      <c r="X3915" s="7"/>
    </row>
    <row r="3916" spans="23:24">
      <c r="W3916" s="36"/>
      <c r="X3916" s="7"/>
    </row>
    <row r="3917" spans="23:24">
      <c r="W3917" s="36"/>
      <c r="X3917" s="7"/>
    </row>
    <row r="3918" spans="23:24">
      <c r="W3918" s="36"/>
      <c r="X3918" s="7"/>
    </row>
    <row r="3919" spans="23:24">
      <c r="W3919" s="36"/>
      <c r="X3919" s="7"/>
    </row>
    <row r="3920" spans="23:24">
      <c r="W3920" s="36"/>
      <c r="X3920" s="7"/>
    </row>
    <row r="3921" spans="23:24">
      <c r="W3921" s="36"/>
      <c r="X3921" s="7"/>
    </row>
    <row r="3922" spans="23:24">
      <c r="W3922" s="36"/>
      <c r="X3922" s="7"/>
    </row>
    <row r="3923" spans="23:24">
      <c r="W3923" s="36"/>
      <c r="X3923" s="7"/>
    </row>
    <row r="3924" spans="23:24">
      <c r="W3924" s="36"/>
      <c r="X3924" s="7"/>
    </row>
    <row r="3925" spans="23:24">
      <c r="W3925" s="36"/>
      <c r="X3925" s="7"/>
    </row>
    <row r="3926" spans="23:24">
      <c r="W3926" s="36"/>
      <c r="X3926" s="7"/>
    </row>
    <row r="3927" spans="23:24">
      <c r="W3927" s="36"/>
      <c r="X3927" s="7"/>
    </row>
    <row r="3928" spans="23:24">
      <c r="W3928" s="36"/>
      <c r="X3928" s="7"/>
    </row>
    <row r="3929" spans="23:24">
      <c r="W3929" s="36"/>
      <c r="X3929" s="7"/>
    </row>
    <row r="3930" spans="23:24">
      <c r="W3930" s="36"/>
      <c r="X3930" s="7"/>
    </row>
    <row r="3931" spans="23:24">
      <c r="W3931" s="36"/>
      <c r="X3931" s="7"/>
    </row>
    <row r="3932" spans="23:24">
      <c r="W3932" s="36"/>
      <c r="X3932" s="7"/>
    </row>
    <row r="3933" spans="23:24">
      <c r="W3933" s="36"/>
      <c r="X3933" s="7"/>
    </row>
    <row r="3934" spans="23:24">
      <c r="W3934" s="36"/>
      <c r="X3934" s="7"/>
    </row>
    <row r="3935" spans="23:24">
      <c r="W3935" s="36"/>
      <c r="X3935" s="7"/>
    </row>
    <row r="3936" spans="23:24">
      <c r="W3936" s="36"/>
      <c r="X3936" s="7"/>
    </row>
    <row r="3937" spans="23:24">
      <c r="W3937" s="36"/>
      <c r="X3937" s="7"/>
    </row>
    <row r="3938" spans="23:24">
      <c r="W3938" s="36"/>
      <c r="X3938" s="7"/>
    </row>
    <row r="3939" spans="23:24">
      <c r="W3939" s="36"/>
      <c r="X3939" s="7"/>
    </row>
    <row r="3940" spans="23:24">
      <c r="W3940" s="36"/>
      <c r="X3940" s="7"/>
    </row>
    <row r="3941" spans="23:24">
      <c r="W3941" s="36"/>
      <c r="X3941" s="7"/>
    </row>
    <row r="3942" spans="23:24">
      <c r="W3942" s="36"/>
      <c r="X3942" s="7"/>
    </row>
    <row r="3943" spans="23:24">
      <c r="W3943" s="36"/>
      <c r="X3943" s="7"/>
    </row>
    <row r="3944" spans="23:24">
      <c r="W3944" s="36"/>
      <c r="X3944" s="7"/>
    </row>
    <row r="3945" spans="23:24">
      <c r="W3945" s="36"/>
      <c r="X3945" s="7"/>
    </row>
    <row r="3946" spans="23:24">
      <c r="W3946" s="36"/>
      <c r="X3946" s="7"/>
    </row>
    <row r="3947" spans="23:24">
      <c r="W3947" s="36"/>
      <c r="X3947" s="7"/>
    </row>
    <row r="3948" spans="23:24">
      <c r="W3948" s="36"/>
      <c r="X3948" s="7"/>
    </row>
    <row r="3949" spans="23:24">
      <c r="W3949" s="36"/>
      <c r="X3949" s="7"/>
    </row>
    <row r="3950" spans="23:24">
      <c r="W3950" s="36"/>
      <c r="X3950" s="7"/>
    </row>
    <row r="3951" spans="23:24">
      <c r="W3951" s="36"/>
      <c r="X3951" s="7"/>
    </row>
    <row r="3952" spans="23:24">
      <c r="W3952" s="36"/>
      <c r="X3952" s="7"/>
    </row>
    <row r="3953" spans="23:24">
      <c r="W3953" s="36"/>
      <c r="X3953" s="7"/>
    </row>
    <row r="3954" spans="23:24">
      <c r="W3954" s="36"/>
      <c r="X3954" s="7"/>
    </row>
    <row r="3955" spans="23:24">
      <c r="W3955" s="36"/>
      <c r="X3955" s="7"/>
    </row>
    <row r="3956" spans="23:24">
      <c r="W3956" s="36"/>
      <c r="X3956" s="7"/>
    </row>
    <row r="3957" spans="23:24">
      <c r="W3957" s="36"/>
      <c r="X3957" s="7"/>
    </row>
    <row r="3958" spans="23:24">
      <c r="W3958" s="36"/>
      <c r="X3958" s="7"/>
    </row>
    <row r="3959" spans="23:24">
      <c r="W3959" s="36"/>
      <c r="X3959" s="7"/>
    </row>
    <row r="3960" spans="23:24">
      <c r="W3960" s="36"/>
      <c r="X3960" s="7"/>
    </row>
    <row r="3961" spans="23:24">
      <c r="W3961" s="36"/>
      <c r="X3961" s="7"/>
    </row>
    <row r="3962" spans="23:24">
      <c r="W3962" s="36"/>
      <c r="X3962" s="7"/>
    </row>
    <row r="3963" spans="23:24">
      <c r="W3963" s="36"/>
      <c r="X3963" s="7"/>
    </row>
    <row r="3964" spans="23:24">
      <c r="W3964" s="36"/>
      <c r="X3964" s="7"/>
    </row>
    <row r="3965" spans="23:24">
      <c r="W3965" s="36"/>
      <c r="X3965" s="7"/>
    </row>
    <row r="3966" spans="23:24">
      <c r="W3966" s="36"/>
      <c r="X3966" s="7"/>
    </row>
    <row r="3967" spans="23:24">
      <c r="W3967" s="36"/>
      <c r="X3967" s="7"/>
    </row>
    <row r="3968" spans="23:24">
      <c r="W3968" s="36"/>
      <c r="X3968" s="7"/>
    </row>
    <row r="3969" spans="23:24">
      <c r="W3969" s="36"/>
      <c r="X3969" s="7"/>
    </row>
    <row r="3970" spans="23:24">
      <c r="W3970" s="36"/>
      <c r="X3970" s="7"/>
    </row>
    <row r="3971" spans="23:24">
      <c r="W3971" s="36"/>
      <c r="X3971" s="7"/>
    </row>
    <row r="3972" spans="23:24">
      <c r="W3972" s="36"/>
      <c r="X3972" s="7"/>
    </row>
    <row r="3973" spans="23:24">
      <c r="W3973" s="36"/>
      <c r="X3973" s="7"/>
    </row>
    <row r="3974" spans="23:24">
      <c r="W3974" s="36"/>
      <c r="X3974" s="7"/>
    </row>
    <row r="3975" spans="23:24">
      <c r="W3975" s="36"/>
      <c r="X3975" s="7"/>
    </row>
    <row r="3976" spans="23:24">
      <c r="W3976" s="36"/>
      <c r="X3976" s="7"/>
    </row>
    <row r="3977" spans="23:24">
      <c r="W3977" s="36"/>
      <c r="X3977" s="7"/>
    </row>
    <row r="3978" spans="23:24">
      <c r="W3978" s="36"/>
      <c r="X3978" s="7"/>
    </row>
    <row r="3979" spans="23:24">
      <c r="W3979" s="36"/>
      <c r="X3979" s="7"/>
    </row>
    <row r="3980" spans="23:24">
      <c r="W3980" s="36"/>
      <c r="X3980" s="7"/>
    </row>
    <row r="3981" spans="23:24">
      <c r="W3981" s="36"/>
      <c r="X3981" s="7"/>
    </row>
    <row r="3982" spans="23:24">
      <c r="W3982" s="36"/>
      <c r="X3982" s="7"/>
    </row>
    <row r="3983" spans="23:24">
      <c r="W3983" s="36"/>
      <c r="X3983" s="7"/>
    </row>
    <row r="3984" spans="23:24">
      <c r="W3984" s="36"/>
      <c r="X3984" s="7"/>
    </row>
    <row r="3985" spans="23:24">
      <c r="W3985" s="36"/>
      <c r="X3985" s="7"/>
    </row>
    <row r="3986" spans="23:24">
      <c r="W3986" s="36"/>
      <c r="X3986" s="7"/>
    </row>
    <row r="3987" spans="23:24">
      <c r="W3987" s="36"/>
      <c r="X3987" s="7"/>
    </row>
    <row r="3988" spans="23:24">
      <c r="W3988" s="36"/>
      <c r="X3988" s="7"/>
    </row>
    <row r="3989" spans="23:24">
      <c r="W3989" s="36"/>
      <c r="X3989" s="7"/>
    </row>
    <row r="3990" spans="23:24">
      <c r="W3990" s="36"/>
      <c r="X3990" s="7"/>
    </row>
    <row r="3991" spans="23:24">
      <c r="W3991" s="36"/>
      <c r="X3991" s="7"/>
    </row>
    <row r="3992" spans="23:24">
      <c r="W3992" s="36"/>
      <c r="X3992" s="7"/>
    </row>
    <row r="3993" spans="23:24">
      <c r="W3993" s="36"/>
      <c r="X3993" s="7"/>
    </row>
    <row r="3994" spans="23:24">
      <c r="W3994" s="36"/>
      <c r="X3994" s="7"/>
    </row>
    <row r="3995" spans="23:24">
      <c r="W3995" s="36"/>
      <c r="X3995" s="7"/>
    </row>
    <row r="3996" spans="23:24">
      <c r="W3996" s="36"/>
      <c r="X3996" s="7"/>
    </row>
    <row r="3997" spans="23:24">
      <c r="W3997" s="36"/>
      <c r="X3997" s="7"/>
    </row>
    <row r="3998" spans="23:24">
      <c r="W3998" s="36"/>
      <c r="X3998" s="7"/>
    </row>
    <row r="3999" spans="23:24">
      <c r="W3999" s="36"/>
      <c r="X3999" s="7"/>
    </row>
    <row r="4000" spans="23:24">
      <c r="W4000" s="36"/>
      <c r="X4000" s="7"/>
    </row>
    <row r="4001" spans="23:24">
      <c r="W4001" s="36"/>
      <c r="X4001" s="7"/>
    </row>
    <row r="4002" spans="23:24">
      <c r="W4002" s="36"/>
      <c r="X4002" s="7"/>
    </row>
    <row r="4003" spans="23:24">
      <c r="W4003" s="36"/>
      <c r="X4003" s="7"/>
    </row>
    <row r="4004" spans="23:24">
      <c r="W4004" s="36"/>
      <c r="X4004" s="7"/>
    </row>
    <row r="4005" spans="23:24">
      <c r="W4005" s="36"/>
      <c r="X4005" s="7"/>
    </row>
    <row r="4006" spans="23:24">
      <c r="W4006" s="36"/>
      <c r="X4006" s="7"/>
    </row>
    <row r="4007" spans="23:24">
      <c r="W4007" s="36"/>
      <c r="X4007" s="7"/>
    </row>
    <row r="4008" spans="23:24">
      <c r="W4008" s="36"/>
      <c r="X4008" s="7"/>
    </row>
    <row r="4009" spans="23:24">
      <c r="W4009" s="36"/>
      <c r="X4009" s="7"/>
    </row>
    <row r="4010" spans="23:24">
      <c r="W4010" s="36"/>
      <c r="X4010" s="7"/>
    </row>
    <row r="4011" spans="23:24">
      <c r="W4011" s="36"/>
      <c r="X4011" s="7"/>
    </row>
    <row r="4012" spans="23:24">
      <c r="W4012" s="36"/>
      <c r="X4012" s="7"/>
    </row>
    <row r="4013" spans="23:24">
      <c r="W4013" s="36"/>
      <c r="X4013" s="7"/>
    </row>
    <row r="4014" spans="23:24">
      <c r="W4014" s="36"/>
      <c r="X4014" s="7"/>
    </row>
    <row r="4015" spans="23:24">
      <c r="W4015" s="36"/>
      <c r="X4015" s="7"/>
    </row>
    <row r="4016" spans="23:24">
      <c r="W4016" s="36"/>
      <c r="X4016" s="7"/>
    </row>
    <row r="4017" spans="23:24">
      <c r="W4017" s="36"/>
      <c r="X4017" s="7"/>
    </row>
    <row r="4018" spans="23:24">
      <c r="W4018" s="36"/>
      <c r="X4018" s="7"/>
    </row>
    <row r="4019" spans="23:24">
      <c r="W4019" s="36"/>
      <c r="X4019" s="7"/>
    </row>
    <row r="4020" spans="23:24">
      <c r="W4020" s="36"/>
      <c r="X4020" s="7"/>
    </row>
    <row r="4021" spans="23:24">
      <c r="W4021" s="36"/>
      <c r="X4021" s="7"/>
    </row>
    <row r="4022" spans="23:24">
      <c r="W4022" s="36"/>
      <c r="X4022" s="7"/>
    </row>
    <row r="4023" spans="23:24">
      <c r="W4023" s="36"/>
      <c r="X4023" s="7"/>
    </row>
    <row r="4024" spans="23:24">
      <c r="W4024" s="36"/>
      <c r="X4024" s="7"/>
    </row>
    <row r="4025" spans="23:24">
      <c r="W4025" s="36"/>
      <c r="X4025" s="7"/>
    </row>
    <row r="4026" spans="23:24">
      <c r="W4026" s="36"/>
      <c r="X4026" s="7"/>
    </row>
    <row r="4027" spans="23:24">
      <c r="W4027" s="36"/>
      <c r="X4027" s="7"/>
    </row>
    <row r="4028" spans="23:24">
      <c r="W4028" s="36"/>
      <c r="X4028" s="7"/>
    </row>
    <row r="4029" spans="23:24">
      <c r="W4029" s="36"/>
      <c r="X4029" s="7"/>
    </row>
    <row r="4030" spans="23:24">
      <c r="W4030" s="36"/>
      <c r="X4030" s="7"/>
    </row>
    <row r="4031" spans="23:24">
      <c r="W4031" s="36"/>
      <c r="X4031" s="7"/>
    </row>
    <row r="4032" spans="23:24">
      <c r="W4032" s="36"/>
      <c r="X4032" s="7"/>
    </row>
    <row r="4033" spans="23:24">
      <c r="W4033" s="36"/>
      <c r="X4033" s="7"/>
    </row>
    <row r="4034" spans="23:24">
      <c r="W4034" s="36"/>
      <c r="X4034" s="7"/>
    </row>
    <row r="4035" spans="23:24">
      <c r="W4035" s="36"/>
      <c r="X4035" s="7"/>
    </row>
    <row r="4036" spans="23:24">
      <c r="W4036" s="36"/>
      <c r="X4036" s="7"/>
    </row>
    <row r="4037" spans="23:24">
      <c r="W4037" s="36"/>
      <c r="X4037" s="7"/>
    </row>
    <row r="4038" spans="23:24">
      <c r="W4038" s="36"/>
      <c r="X4038" s="7"/>
    </row>
    <row r="4039" spans="23:24">
      <c r="W4039" s="36"/>
      <c r="X4039" s="7"/>
    </row>
    <row r="4040" spans="23:24">
      <c r="W4040" s="36"/>
      <c r="X4040" s="7"/>
    </row>
    <row r="4041" spans="23:24">
      <c r="W4041" s="36"/>
      <c r="X4041" s="7"/>
    </row>
    <row r="4042" spans="23:24">
      <c r="W4042" s="36"/>
      <c r="X4042" s="7"/>
    </row>
    <row r="4043" spans="23:24">
      <c r="W4043" s="36"/>
      <c r="X4043" s="7"/>
    </row>
    <row r="4044" spans="23:24">
      <c r="W4044" s="36"/>
      <c r="X4044" s="7"/>
    </row>
    <row r="4045" spans="23:24">
      <c r="W4045" s="36"/>
      <c r="X4045" s="7"/>
    </row>
    <row r="4046" spans="23:24">
      <c r="W4046" s="36"/>
      <c r="X4046" s="7"/>
    </row>
    <row r="4047" spans="23:24">
      <c r="W4047" s="36"/>
      <c r="X4047" s="7"/>
    </row>
    <row r="4048" spans="23:24">
      <c r="W4048" s="36"/>
      <c r="X4048" s="7"/>
    </row>
    <row r="4049" spans="23:24">
      <c r="W4049" s="36"/>
      <c r="X4049" s="7"/>
    </row>
    <row r="4050" spans="23:24">
      <c r="W4050" s="36"/>
      <c r="X4050" s="7"/>
    </row>
    <row r="4051" spans="23:24">
      <c r="W4051" s="36"/>
      <c r="X4051" s="7"/>
    </row>
    <row r="4052" spans="23:24">
      <c r="W4052" s="36"/>
      <c r="X4052" s="7"/>
    </row>
    <row r="4053" spans="23:24">
      <c r="W4053" s="36"/>
      <c r="X4053" s="7"/>
    </row>
    <row r="4054" spans="23:24">
      <c r="W4054" s="36"/>
      <c r="X4054" s="7"/>
    </row>
    <row r="4055" spans="23:24">
      <c r="W4055" s="36"/>
      <c r="X4055" s="7"/>
    </row>
    <row r="4056" spans="23:24">
      <c r="W4056" s="36"/>
      <c r="X4056" s="7"/>
    </row>
    <row r="4057" spans="23:24">
      <c r="W4057" s="36"/>
      <c r="X4057" s="7"/>
    </row>
    <row r="4058" spans="23:24">
      <c r="W4058" s="36"/>
      <c r="X4058" s="7"/>
    </row>
    <row r="4059" spans="23:24">
      <c r="W4059" s="36"/>
      <c r="X4059" s="7"/>
    </row>
    <row r="4060" spans="23:24">
      <c r="W4060" s="36"/>
      <c r="X4060" s="7"/>
    </row>
    <row r="4061" spans="23:24">
      <c r="W4061" s="36"/>
      <c r="X4061" s="7"/>
    </row>
    <row r="4062" spans="23:24">
      <c r="W4062" s="36"/>
      <c r="X4062" s="7"/>
    </row>
    <row r="4063" spans="23:24">
      <c r="W4063" s="36"/>
      <c r="X4063" s="7"/>
    </row>
    <row r="4064" spans="23:24">
      <c r="W4064" s="36"/>
      <c r="X4064" s="7"/>
    </row>
    <row r="4065" spans="23:24">
      <c r="W4065" s="36"/>
      <c r="X4065" s="7"/>
    </row>
    <row r="4066" spans="23:24">
      <c r="W4066" s="36"/>
      <c r="X4066" s="7"/>
    </row>
    <row r="4067" spans="23:24">
      <c r="W4067" s="36"/>
      <c r="X4067" s="7"/>
    </row>
    <row r="4068" spans="23:24">
      <c r="W4068" s="36"/>
      <c r="X4068" s="7"/>
    </row>
    <row r="4069" spans="23:24">
      <c r="W4069" s="36"/>
      <c r="X4069" s="7"/>
    </row>
    <row r="4070" spans="23:24">
      <c r="W4070" s="36"/>
      <c r="X4070" s="7"/>
    </row>
    <row r="4071" spans="23:24">
      <c r="W4071" s="36"/>
      <c r="X4071" s="7"/>
    </row>
    <row r="4072" spans="23:24">
      <c r="W4072" s="36"/>
      <c r="X4072" s="7"/>
    </row>
    <row r="4073" spans="23:24">
      <c r="W4073" s="36"/>
      <c r="X4073" s="7"/>
    </row>
    <row r="4074" spans="23:24">
      <c r="W4074" s="36"/>
      <c r="X4074" s="7"/>
    </row>
    <row r="4075" spans="23:24">
      <c r="W4075" s="36"/>
      <c r="X4075" s="7"/>
    </row>
    <row r="4076" spans="23:24">
      <c r="W4076" s="36"/>
      <c r="X4076" s="7"/>
    </row>
    <row r="4077" spans="23:24">
      <c r="W4077" s="36"/>
      <c r="X4077" s="7"/>
    </row>
    <row r="4078" spans="23:24">
      <c r="W4078" s="36"/>
      <c r="X4078" s="7"/>
    </row>
    <row r="4079" spans="23:24">
      <c r="W4079" s="36"/>
      <c r="X4079" s="7"/>
    </row>
    <row r="4080" spans="23:24">
      <c r="W4080" s="36"/>
      <c r="X4080" s="7"/>
    </row>
    <row r="4081" spans="23:24">
      <c r="W4081" s="36"/>
      <c r="X4081" s="7"/>
    </row>
    <row r="4082" spans="23:24">
      <c r="W4082" s="36"/>
      <c r="X4082" s="7"/>
    </row>
    <row r="4083" spans="23:24">
      <c r="W4083" s="36"/>
      <c r="X4083" s="7"/>
    </row>
    <row r="4084" spans="23:24">
      <c r="W4084" s="36"/>
      <c r="X4084" s="7"/>
    </row>
    <row r="4085" spans="23:24">
      <c r="W4085" s="36"/>
      <c r="X4085" s="7"/>
    </row>
    <row r="4086" spans="23:24">
      <c r="W4086" s="36"/>
      <c r="X4086" s="7"/>
    </row>
    <row r="4087" spans="23:24">
      <c r="W4087" s="36"/>
      <c r="X4087" s="7"/>
    </row>
    <row r="4088" spans="23:24">
      <c r="W4088" s="36"/>
      <c r="X4088" s="7"/>
    </row>
    <row r="4089" spans="23:24">
      <c r="W4089" s="36"/>
      <c r="X4089" s="7"/>
    </row>
    <row r="4090" spans="23:24">
      <c r="W4090" s="36"/>
      <c r="X4090" s="7"/>
    </row>
    <row r="4091" spans="23:24">
      <c r="W4091" s="36"/>
      <c r="X4091" s="7"/>
    </row>
    <row r="4092" spans="23:24">
      <c r="W4092" s="36"/>
      <c r="X4092" s="7"/>
    </row>
    <row r="4093" spans="23:24">
      <c r="W4093" s="36"/>
      <c r="X4093" s="7"/>
    </row>
    <row r="4094" spans="23:24">
      <c r="W4094" s="36"/>
      <c r="X4094" s="7"/>
    </row>
    <row r="4095" spans="23:24">
      <c r="W4095" s="36"/>
      <c r="X4095" s="7"/>
    </row>
    <row r="4096" spans="23:24">
      <c r="W4096" s="36"/>
      <c r="X4096" s="7"/>
    </row>
    <row r="4097" spans="23:24">
      <c r="W4097" s="36"/>
      <c r="X4097" s="7"/>
    </row>
    <row r="4098" spans="23:24">
      <c r="W4098" s="36"/>
      <c r="X4098" s="7"/>
    </row>
    <row r="4099" spans="23:24">
      <c r="W4099" s="36"/>
      <c r="X4099" s="7"/>
    </row>
    <row r="4100" spans="23:24">
      <c r="W4100" s="36"/>
      <c r="X4100" s="7"/>
    </row>
    <row r="4101" spans="23:24">
      <c r="W4101" s="36"/>
      <c r="X4101" s="7"/>
    </row>
    <row r="4102" spans="23:24">
      <c r="W4102" s="36"/>
      <c r="X4102" s="7"/>
    </row>
    <row r="4103" spans="23:24">
      <c r="W4103" s="36"/>
      <c r="X4103" s="7"/>
    </row>
    <row r="4104" spans="23:24">
      <c r="W4104" s="36"/>
      <c r="X4104" s="7"/>
    </row>
    <row r="4105" spans="23:24">
      <c r="W4105" s="36"/>
      <c r="X4105" s="7"/>
    </row>
    <row r="4106" spans="23:24">
      <c r="W4106" s="36"/>
      <c r="X4106" s="7"/>
    </row>
    <row r="4107" spans="23:24">
      <c r="W4107" s="36"/>
      <c r="X4107" s="7"/>
    </row>
    <row r="4108" spans="23:24">
      <c r="W4108" s="36"/>
      <c r="X4108" s="7"/>
    </row>
    <row r="4109" spans="23:24">
      <c r="W4109" s="36"/>
      <c r="X4109" s="7"/>
    </row>
    <row r="4110" spans="23:24">
      <c r="W4110" s="36"/>
      <c r="X4110" s="7"/>
    </row>
    <row r="4111" spans="23:24">
      <c r="W4111" s="36"/>
      <c r="X4111" s="7"/>
    </row>
    <row r="4112" spans="23:24">
      <c r="W4112" s="36"/>
      <c r="X4112" s="7"/>
    </row>
    <row r="4113" spans="23:24">
      <c r="W4113" s="36"/>
      <c r="X4113" s="7"/>
    </row>
    <row r="4114" spans="23:24">
      <c r="W4114" s="36"/>
      <c r="X4114" s="7"/>
    </row>
    <row r="4115" spans="23:24">
      <c r="W4115" s="36"/>
      <c r="X4115" s="7"/>
    </row>
    <row r="4116" spans="23:24">
      <c r="W4116" s="36"/>
      <c r="X4116" s="7"/>
    </row>
    <row r="4117" spans="23:24">
      <c r="W4117" s="36"/>
      <c r="X4117" s="7"/>
    </row>
    <row r="4118" spans="23:24">
      <c r="W4118" s="36"/>
      <c r="X4118" s="7"/>
    </row>
    <row r="4119" spans="23:24">
      <c r="W4119" s="36"/>
      <c r="X4119" s="7"/>
    </row>
    <row r="4120" spans="23:24">
      <c r="W4120" s="36"/>
      <c r="X4120" s="7"/>
    </row>
    <row r="4121" spans="23:24">
      <c r="W4121" s="36"/>
      <c r="X4121" s="7"/>
    </row>
    <row r="4122" spans="23:24">
      <c r="W4122" s="36"/>
      <c r="X4122" s="7"/>
    </row>
    <row r="4123" spans="23:24">
      <c r="W4123" s="36"/>
      <c r="X4123" s="7"/>
    </row>
    <row r="4124" spans="23:24">
      <c r="W4124" s="36"/>
      <c r="X4124" s="7"/>
    </row>
    <row r="4125" spans="23:24">
      <c r="W4125" s="36"/>
      <c r="X4125" s="7"/>
    </row>
    <row r="4126" spans="23:24">
      <c r="W4126" s="36"/>
      <c r="X4126" s="7"/>
    </row>
    <row r="4127" spans="23:24">
      <c r="W4127" s="36"/>
      <c r="X4127" s="7"/>
    </row>
    <row r="4128" spans="23:24">
      <c r="W4128" s="36"/>
      <c r="X4128" s="7"/>
    </row>
    <row r="4129" spans="23:24">
      <c r="W4129" s="36"/>
      <c r="X4129" s="7"/>
    </row>
    <row r="4130" spans="23:24">
      <c r="W4130" s="36"/>
      <c r="X4130" s="7"/>
    </row>
    <row r="4131" spans="23:24">
      <c r="W4131" s="36"/>
      <c r="X4131" s="7"/>
    </row>
    <row r="4132" spans="23:24">
      <c r="W4132" s="36"/>
      <c r="X4132" s="7"/>
    </row>
    <row r="4133" spans="23:24">
      <c r="W4133" s="36"/>
      <c r="X4133" s="7"/>
    </row>
    <row r="4134" spans="23:24">
      <c r="W4134" s="36"/>
      <c r="X4134" s="7"/>
    </row>
    <row r="4135" spans="23:24">
      <c r="W4135" s="36"/>
      <c r="X4135" s="7"/>
    </row>
    <row r="4136" spans="23:24">
      <c r="W4136" s="36"/>
      <c r="X4136" s="7"/>
    </row>
    <row r="4137" spans="23:24">
      <c r="W4137" s="36"/>
      <c r="X4137" s="7"/>
    </row>
    <row r="4138" spans="23:24">
      <c r="W4138" s="36"/>
      <c r="X4138" s="7"/>
    </row>
    <row r="4139" spans="23:24">
      <c r="W4139" s="36"/>
      <c r="X4139" s="7"/>
    </row>
    <row r="4140" spans="23:24">
      <c r="W4140" s="36"/>
      <c r="X4140" s="7"/>
    </row>
    <row r="4141" spans="23:24">
      <c r="W4141" s="36"/>
      <c r="X4141" s="7"/>
    </row>
    <row r="4142" spans="23:24">
      <c r="W4142" s="36"/>
      <c r="X4142" s="7"/>
    </row>
    <row r="4143" spans="23:24">
      <c r="W4143" s="36"/>
      <c r="X4143" s="7"/>
    </row>
    <row r="4144" spans="23:24">
      <c r="W4144" s="36"/>
      <c r="X4144" s="7"/>
    </row>
    <row r="4145" spans="23:24">
      <c r="W4145" s="36"/>
      <c r="X4145" s="7"/>
    </row>
    <row r="4146" spans="23:24">
      <c r="W4146" s="36"/>
      <c r="X4146" s="7"/>
    </row>
    <row r="4147" spans="23:24">
      <c r="W4147" s="36"/>
      <c r="X4147" s="7"/>
    </row>
    <row r="4148" spans="23:24">
      <c r="W4148" s="36"/>
      <c r="X4148" s="7"/>
    </row>
    <row r="4149" spans="23:24">
      <c r="W4149" s="36"/>
      <c r="X4149" s="7"/>
    </row>
    <row r="4150" spans="23:24">
      <c r="W4150" s="36"/>
      <c r="X4150" s="7"/>
    </row>
    <row r="4151" spans="23:24">
      <c r="W4151" s="36"/>
      <c r="X4151" s="7"/>
    </row>
    <row r="4152" spans="23:24">
      <c r="W4152" s="36"/>
      <c r="X4152" s="7"/>
    </row>
    <row r="4153" spans="23:24">
      <c r="W4153" s="36"/>
      <c r="X4153" s="7"/>
    </row>
    <row r="4154" spans="23:24">
      <c r="W4154" s="36"/>
      <c r="X4154" s="7"/>
    </row>
    <row r="4155" spans="23:24">
      <c r="W4155" s="36"/>
      <c r="X4155" s="7"/>
    </row>
    <row r="4156" spans="23:24">
      <c r="W4156" s="36"/>
      <c r="X4156" s="7"/>
    </row>
    <row r="4157" spans="23:24">
      <c r="W4157" s="36"/>
      <c r="X4157" s="7"/>
    </row>
    <row r="4158" spans="23:24">
      <c r="W4158" s="36"/>
      <c r="X4158" s="7"/>
    </row>
    <row r="4159" spans="23:24">
      <c r="W4159" s="36"/>
      <c r="X4159" s="7"/>
    </row>
    <row r="4160" spans="23:24">
      <c r="W4160" s="36"/>
      <c r="X4160" s="7"/>
    </row>
    <row r="4161" spans="23:24">
      <c r="W4161" s="36"/>
      <c r="X4161" s="7"/>
    </row>
    <row r="4162" spans="23:24">
      <c r="W4162" s="36"/>
      <c r="X4162" s="7"/>
    </row>
    <row r="4163" spans="23:24">
      <c r="W4163" s="36"/>
      <c r="X4163" s="7"/>
    </row>
    <row r="4164" spans="23:24">
      <c r="W4164" s="36"/>
      <c r="X4164" s="7"/>
    </row>
    <row r="4165" spans="23:24">
      <c r="W4165" s="36"/>
      <c r="X4165" s="7"/>
    </row>
    <row r="4166" spans="23:24">
      <c r="W4166" s="36"/>
      <c r="X4166" s="7"/>
    </row>
    <row r="4167" spans="23:24">
      <c r="W4167" s="36"/>
      <c r="X4167" s="7"/>
    </row>
    <row r="4168" spans="23:24">
      <c r="W4168" s="36"/>
      <c r="X4168" s="7"/>
    </row>
    <row r="4169" spans="23:24">
      <c r="W4169" s="36"/>
      <c r="X4169" s="7"/>
    </row>
    <row r="4170" spans="23:24">
      <c r="W4170" s="36"/>
      <c r="X4170" s="7"/>
    </row>
    <row r="4171" spans="23:24">
      <c r="W4171" s="36"/>
      <c r="X4171" s="7"/>
    </row>
    <row r="4172" spans="23:24">
      <c r="W4172" s="36"/>
      <c r="X4172" s="7"/>
    </row>
    <row r="4173" spans="23:24">
      <c r="W4173" s="36"/>
      <c r="X4173" s="7"/>
    </row>
    <row r="4174" spans="23:24">
      <c r="W4174" s="36"/>
      <c r="X4174" s="7"/>
    </row>
    <row r="4175" spans="23:24">
      <c r="W4175" s="36"/>
      <c r="X4175" s="7"/>
    </row>
    <row r="4176" spans="23:24">
      <c r="W4176" s="36"/>
      <c r="X4176" s="7"/>
    </row>
    <row r="4177" spans="23:24">
      <c r="W4177" s="36"/>
      <c r="X4177" s="7"/>
    </row>
    <row r="4178" spans="23:24">
      <c r="W4178" s="36"/>
      <c r="X4178" s="7"/>
    </row>
    <row r="4179" spans="23:24">
      <c r="W4179" s="36"/>
      <c r="X4179" s="7"/>
    </row>
    <row r="4180" spans="23:24">
      <c r="W4180" s="36"/>
      <c r="X4180" s="7"/>
    </row>
    <row r="4181" spans="23:24">
      <c r="W4181" s="36"/>
      <c r="X4181" s="7"/>
    </row>
    <row r="4182" spans="23:24">
      <c r="W4182" s="36"/>
      <c r="X4182" s="7"/>
    </row>
    <row r="4183" spans="23:24">
      <c r="W4183" s="36"/>
      <c r="X4183" s="7"/>
    </row>
    <row r="4184" spans="23:24">
      <c r="W4184" s="36"/>
      <c r="X4184" s="7"/>
    </row>
    <row r="4185" spans="23:24">
      <c r="W4185" s="36"/>
      <c r="X4185" s="7"/>
    </row>
    <row r="4186" spans="23:24">
      <c r="W4186" s="36"/>
      <c r="X4186" s="7"/>
    </row>
    <row r="4187" spans="23:24">
      <c r="W4187" s="36"/>
      <c r="X4187" s="7"/>
    </row>
    <row r="4188" spans="23:24">
      <c r="W4188" s="36"/>
      <c r="X4188" s="7"/>
    </row>
    <row r="4189" spans="23:24">
      <c r="W4189" s="36"/>
      <c r="X4189" s="7"/>
    </row>
    <row r="4190" spans="23:24">
      <c r="W4190" s="36"/>
      <c r="X4190" s="7"/>
    </row>
    <row r="4191" spans="23:24">
      <c r="W4191" s="36"/>
      <c r="X4191" s="7"/>
    </row>
    <row r="4192" spans="23:24">
      <c r="W4192" s="36"/>
      <c r="X4192" s="7"/>
    </row>
    <row r="4193" spans="23:24">
      <c r="W4193" s="36"/>
      <c r="X4193" s="7"/>
    </row>
    <row r="4194" spans="23:24">
      <c r="W4194" s="36"/>
      <c r="X4194" s="7"/>
    </row>
    <row r="4195" spans="23:24">
      <c r="W4195" s="36"/>
      <c r="X4195" s="7"/>
    </row>
    <row r="4196" spans="23:24">
      <c r="W4196" s="36"/>
      <c r="X4196" s="7"/>
    </row>
    <row r="4197" spans="23:24">
      <c r="W4197" s="36"/>
      <c r="X4197" s="7"/>
    </row>
    <row r="4198" spans="23:24">
      <c r="W4198" s="36"/>
      <c r="X4198" s="7"/>
    </row>
    <row r="4199" spans="23:24">
      <c r="W4199" s="36"/>
      <c r="X4199" s="7"/>
    </row>
    <row r="4200" spans="23:24">
      <c r="W4200" s="36"/>
      <c r="X4200" s="7"/>
    </row>
    <row r="4201" spans="23:24">
      <c r="W4201" s="36"/>
      <c r="X4201" s="7"/>
    </row>
    <row r="4202" spans="23:24">
      <c r="W4202" s="36"/>
      <c r="X4202" s="7"/>
    </row>
    <row r="4203" spans="23:24">
      <c r="W4203" s="36"/>
      <c r="X4203" s="7"/>
    </row>
    <row r="4204" spans="23:24">
      <c r="W4204" s="36"/>
      <c r="X4204" s="7"/>
    </row>
    <row r="4205" spans="23:24">
      <c r="W4205" s="36"/>
      <c r="X4205" s="7"/>
    </row>
    <row r="4206" spans="23:24">
      <c r="W4206" s="36"/>
      <c r="X4206" s="7"/>
    </row>
    <row r="4207" spans="23:24">
      <c r="W4207" s="36"/>
      <c r="X4207" s="7"/>
    </row>
    <row r="4208" spans="23:24">
      <c r="W4208" s="36"/>
      <c r="X4208" s="7"/>
    </row>
    <row r="4209" spans="23:24">
      <c r="W4209" s="36"/>
      <c r="X4209" s="7"/>
    </row>
    <row r="4210" spans="23:24">
      <c r="W4210" s="36"/>
      <c r="X4210" s="7"/>
    </row>
    <row r="4211" spans="23:24">
      <c r="W4211" s="36"/>
      <c r="X4211" s="7"/>
    </row>
    <row r="4212" spans="23:24">
      <c r="W4212" s="36"/>
      <c r="X4212" s="7"/>
    </row>
    <row r="4213" spans="23:24">
      <c r="W4213" s="36"/>
      <c r="X4213" s="7"/>
    </row>
    <row r="4214" spans="23:24">
      <c r="W4214" s="36"/>
      <c r="X4214" s="7"/>
    </row>
    <row r="4215" spans="23:24">
      <c r="W4215" s="36"/>
      <c r="X4215" s="7"/>
    </row>
    <row r="4216" spans="23:24">
      <c r="W4216" s="36"/>
      <c r="X4216" s="7"/>
    </row>
    <row r="4217" spans="23:24">
      <c r="W4217" s="36"/>
      <c r="X4217" s="7"/>
    </row>
    <row r="4218" spans="23:24">
      <c r="W4218" s="36"/>
      <c r="X4218" s="7"/>
    </row>
    <row r="4219" spans="23:24">
      <c r="W4219" s="36"/>
      <c r="X4219" s="7"/>
    </row>
    <row r="4220" spans="23:24">
      <c r="W4220" s="36"/>
      <c r="X4220" s="7"/>
    </row>
    <row r="4221" spans="23:24">
      <c r="W4221" s="36"/>
      <c r="X4221" s="7"/>
    </row>
    <row r="4222" spans="23:24">
      <c r="W4222" s="36"/>
      <c r="X4222" s="7"/>
    </row>
    <row r="4223" spans="23:24">
      <c r="W4223" s="36"/>
      <c r="X4223" s="7"/>
    </row>
    <row r="4224" spans="23:24">
      <c r="W4224" s="36"/>
      <c r="X4224" s="7"/>
    </row>
    <row r="4225" spans="23:24">
      <c r="W4225" s="36"/>
      <c r="X4225" s="7"/>
    </row>
    <row r="4226" spans="23:24">
      <c r="W4226" s="36"/>
      <c r="X4226" s="7"/>
    </row>
    <row r="4227" spans="23:24">
      <c r="W4227" s="36"/>
      <c r="X4227" s="7"/>
    </row>
    <row r="4228" spans="23:24">
      <c r="W4228" s="36"/>
      <c r="X4228" s="7"/>
    </row>
    <row r="4229" spans="23:24">
      <c r="W4229" s="36"/>
      <c r="X4229" s="7"/>
    </row>
    <row r="4230" spans="23:24">
      <c r="W4230" s="36"/>
      <c r="X4230" s="7"/>
    </row>
    <row r="4231" spans="23:24">
      <c r="W4231" s="36"/>
      <c r="X4231" s="7"/>
    </row>
    <row r="4232" spans="23:24">
      <c r="W4232" s="36"/>
      <c r="X4232" s="7"/>
    </row>
    <row r="4233" spans="23:24">
      <c r="W4233" s="36"/>
      <c r="X4233" s="7"/>
    </row>
    <row r="4234" spans="23:24">
      <c r="W4234" s="36"/>
      <c r="X4234" s="7"/>
    </row>
    <row r="4235" spans="23:24">
      <c r="W4235" s="36"/>
      <c r="X4235" s="7"/>
    </row>
    <row r="4236" spans="23:24">
      <c r="W4236" s="36"/>
      <c r="X4236" s="7"/>
    </row>
    <row r="4237" spans="23:24">
      <c r="W4237" s="36"/>
      <c r="X4237" s="7"/>
    </row>
    <row r="4238" spans="23:24">
      <c r="W4238" s="36"/>
      <c r="X4238" s="7"/>
    </row>
    <row r="4239" spans="23:24">
      <c r="W4239" s="36"/>
      <c r="X4239" s="7"/>
    </row>
    <row r="4240" spans="23:24">
      <c r="W4240" s="36"/>
      <c r="X4240" s="7"/>
    </row>
    <row r="4241" spans="23:24">
      <c r="W4241" s="36"/>
      <c r="X4241" s="7"/>
    </row>
    <row r="4242" spans="23:24">
      <c r="W4242" s="36"/>
      <c r="X4242" s="7"/>
    </row>
    <row r="4243" spans="23:24">
      <c r="W4243" s="36"/>
      <c r="X4243" s="7"/>
    </row>
    <row r="4244" spans="23:24">
      <c r="W4244" s="36"/>
      <c r="X4244" s="7"/>
    </row>
    <row r="4245" spans="23:24">
      <c r="W4245" s="36"/>
      <c r="X4245" s="7"/>
    </row>
    <row r="4246" spans="23:24">
      <c r="W4246" s="36"/>
      <c r="X4246" s="7"/>
    </row>
    <row r="4247" spans="23:24">
      <c r="W4247" s="36"/>
      <c r="X4247" s="7"/>
    </row>
    <row r="4248" spans="23:24">
      <c r="W4248" s="36"/>
      <c r="X4248" s="7"/>
    </row>
    <row r="4249" spans="23:24">
      <c r="W4249" s="36"/>
      <c r="X4249" s="7"/>
    </row>
    <row r="4250" spans="23:24">
      <c r="W4250" s="36"/>
      <c r="X4250" s="7"/>
    </row>
    <row r="4251" spans="23:24">
      <c r="W4251" s="36"/>
      <c r="X4251" s="7"/>
    </row>
    <row r="4252" spans="23:24">
      <c r="W4252" s="36"/>
      <c r="X4252" s="7"/>
    </row>
    <row r="4253" spans="23:24">
      <c r="W4253" s="36"/>
      <c r="X4253" s="7"/>
    </row>
    <row r="4254" spans="23:24">
      <c r="W4254" s="36"/>
      <c r="X4254" s="7"/>
    </row>
    <row r="4255" spans="23:24">
      <c r="W4255" s="36"/>
      <c r="X4255" s="7"/>
    </row>
    <row r="4256" spans="23:24">
      <c r="W4256" s="36"/>
      <c r="X4256" s="7"/>
    </row>
    <row r="4257" spans="23:24">
      <c r="W4257" s="36"/>
      <c r="X4257" s="7"/>
    </row>
    <row r="4258" spans="23:24">
      <c r="W4258" s="36"/>
      <c r="X4258" s="7"/>
    </row>
    <row r="4259" spans="23:24">
      <c r="W4259" s="36"/>
      <c r="X4259" s="7"/>
    </row>
    <row r="4260" spans="23:24">
      <c r="W4260" s="36"/>
      <c r="X4260" s="7"/>
    </row>
    <row r="4261" spans="23:24">
      <c r="W4261" s="36"/>
      <c r="X4261" s="7"/>
    </row>
    <row r="4262" spans="23:24">
      <c r="W4262" s="36"/>
      <c r="X4262" s="7"/>
    </row>
    <row r="4263" spans="23:24">
      <c r="W4263" s="36"/>
      <c r="X4263" s="7"/>
    </row>
    <row r="4264" spans="23:24">
      <c r="W4264" s="36"/>
      <c r="X4264" s="7"/>
    </row>
    <row r="4265" spans="23:24">
      <c r="W4265" s="36"/>
      <c r="X4265" s="7"/>
    </row>
    <row r="4266" spans="23:24">
      <c r="W4266" s="36"/>
      <c r="X4266" s="7"/>
    </row>
    <row r="4267" spans="23:24">
      <c r="W4267" s="36"/>
      <c r="X4267" s="7"/>
    </row>
    <row r="4268" spans="23:24">
      <c r="W4268" s="36"/>
      <c r="X4268" s="7"/>
    </row>
    <row r="4269" spans="23:24">
      <c r="W4269" s="36"/>
      <c r="X4269" s="7"/>
    </row>
    <row r="4270" spans="23:24">
      <c r="W4270" s="36"/>
      <c r="X4270" s="7"/>
    </row>
    <row r="4271" spans="23:24">
      <c r="W4271" s="36"/>
      <c r="X4271" s="7"/>
    </row>
    <row r="4272" spans="23:24">
      <c r="W4272" s="36"/>
      <c r="X4272" s="7"/>
    </row>
    <row r="4273" spans="23:24">
      <c r="W4273" s="36"/>
      <c r="X4273" s="7"/>
    </row>
    <row r="4274" spans="23:24">
      <c r="W4274" s="36"/>
      <c r="X4274" s="7"/>
    </row>
    <row r="4275" spans="23:24">
      <c r="W4275" s="36"/>
      <c r="X4275" s="7"/>
    </row>
    <row r="4276" spans="23:24">
      <c r="W4276" s="36"/>
      <c r="X4276" s="7"/>
    </row>
    <row r="4277" spans="23:24">
      <c r="W4277" s="36"/>
      <c r="X4277" s="7"/>
    </row>
    <row r="4278" spans="23:24">
      <c r="W4278" s="36"/>
      <c r="X4278" s="7"/>
    </row>
    <row r="4279" spans="23:24">
      <c r="W4279" s="36"/>
      <c r="X4279" s="7"/>
    </row>
    <row r="4280" spans="23:24">
      <c r="W4280" s="36"/>
      <c r="X4280" s="7"/>
    </row>
    <row r="4281" spans="23:24">
      <c r="W4281" s="36"/>
      <c r="X4281" s="7"/>
    </row>
    <row r="4282" spans="23:24">
      <c r="W4282" s="36"/>
      <c r="X4282" s="7"/>
    </row>
    <row r="4283" spans="23:24">
      <c r="W4283" s="36"/>
      <c r="X4283" s="7"/>
    </row>
    <row r="4284" spans="23:24">
      <c r="W4284" s="36"/>
      <c r="X4284" s="7"/>
    </row>
    <row r="4285" spans="23:24">
      <c r="W4285" s="36"/>
      <c r="X4285" s="7"/>
    </row>
    <row r="4286" spans="23:24">
      <c r="W4286" s="36"/>
      <c r="X4286" s="7"/>
    </row>
    <row r="4287" spans="23:24">
      <c r="W4287" s="36"/>
      <c r="X4287" s="7"/>
    </row>
    <row r="4288" spans="23:24">
      <c r="W4288" s="36"/>
      <c r="X4288" s="7"/>
    </row>
    <row r="4289" spans="23:24">
      <c r="W4289" s="36"/>
      <c r="X4289" s="7"/>
    </row>
    <row r="4290" spans="23:24">
      <c r="W4290" s="36"/>
      <c r="X4290" s="7"/>
    </row>
    <row r="4291" spans="23:24">
      <c r="W4291" s="36"/>
      <c r="X4291" s="7"/>
    </row>
    <row r="4292" spans="23:24">
      <c r="W4292" s="36"/>
      <c r="X4292" s="7"/>
    </row>
    <row r="4293" spans="23:24">
      <c r="W4293" s="36"/>
      <c r="X4293" s="7"/>
    </row>
    <row r="4294" spans="23:24">
      <c r="W4294" s="36"/>
      <c r="X4294" s="7"/>
    </row>
    <row r="4295" spans="23:24">
      <c r="W4295" s="36"/>
      <c r="X4295" s="7"/>
    </row>
    <row r="4296" spans="23:24">
      <c r="W4296" s="36"/>
      <c r="X4296" s="7"/>
    </row>
    <row r="4297" spans="23:24">
      <c r="W4297" s="36"/>
      <c r="X4297" s="7"/>
    </row>
    <row r="4298" spans="23:24">
      <c r="W4298" s="36"/>
      <c r="X4298" s="7"/>
    </row>
    <row r="4299" spans="23:24">
      <c r="W4299" s="36"/>
      <c r="X4299" s="7"/>
    </row>
    <row r="4300" spans="23:24">
      <c r="W4300" s="36"/>
      <c r="X4300" s="7"/>
    </row>
    <row r="4301" spans="23:24">
      <c r="W4301" s="36"/>
      <c r="X4301" s="7"/>
    </row>
    <row r="4302" spans="23:24">
      <c r="W4302" s="36"/>
      <c r="X4302" s="7"/>
    </row>
    <row r="4303" spans="23:24">
      <c r="W4303" s="36"/>
      <c r="X4303" s="7"/>
    </row>
    <row r="4304" spans="23:24">
      <c r="W4304" s="36"/>
      <c r="X4304" s="7"/>
    </row>
    <row r="4305" spans="23:24">
      <c r="W4305" s="36"/>
      <c r="X4305" s="7"/>
    </row>
    <row r="4306" spans="23:24">
      <c r="W4306" s="36"/>
      <c r="X4306" s="7"/>
    </row>
    <row r="4307" spans="23:24">
      <c r="W4307" s="36"/>
      <c r="X4307" s="7"/>
    </row>
    <row r="4308" spans="23:24">
      <c r="W4308" s="36"/>
      <c r="X4308" s="7"/>
    </row>
    <row r="4309" spans="23:24">
      <c r="W4309" s="36"/>
      <c r="X4309" s="7"/>
    </row>
    <row r="4310" spans="23:24">
      <c r="W4310" s="36"/>
      <c r="X4310" s="7"/>
    </row>
    <row r="4311" spans="23:24">
      <c r="W4311" s="36"/>
      <c r="X4311" s="7"/>
    </row>
    <row r="4312" spans="23:24">
      <c r="W4312" s="36"/>
      <c r="X4312" s="7"/>
    </row>
    <row r="4313" spans="23:24">
      <c r="W4313" s="36"/>
      <c r="X4313" s="7"/>
    </row>
    <row r="4314" spans="23:24">
      <c r="W4314" s="36"/>
      <c r="X4314" s="7"/>
    </row>
    <row r="4315" spans="23:24">
      <c r="W4315" s="36"/>
      <c r="X4315" s="7"/>
    </row>
    <row r="4316" spans="23:24">
      <c r="W4316" s="36"/>
      <c r="X4316" s="7"/>
    </row>
    <row r="4317" spans="23:24">
      <c r="W4317" s="36"/>
      <c r="X4317" s="7"/>
    </row>
    <row r="4318" spans="23:24">
      <c r="W4318" s="36"/>
      <c r="X4318" s="7"/>
    </row>
    <row r="4319" spans="23:24">
      <c r="W4319" s="36"/>
      <c r="X4319" s="7"/>
    </row>
    <row r="4320" spans="23:24">
      <c r="W4320" s="36"/>
      <c r="X4320" s="7"/>
    </row>
    <row r="4321" spans="23:24">
      <c r="W4321" s="36"/>
      <c r="X4321" s="7"/>
    </row>
    <row r="4322" spans="23:24">
      <c r="W4322" s="36"/>
      <c r="X4322" s="7"/>
    </row>
    <row r="4323" spans="23:24">
      <c r="W4323" s="36"/>
      <c r="X4323" s="7"/>
    </row>
    <row r="4324" spans="23:24">
      <c r="W4324" s="36"/>
      <c r="X4324" s="7"/>
    </row>
    <row r="4325" spans="23:24">
      <c r="W4325" s="36"/>
      <c r="X4325" s="7"/>
    </row>
    <row r="4326" spans="23:24">
      <c r="W4326" s="36"/>
      <c r="X4326" s="7"/>
    </row>
    <row r="4327" spans="23:24">
      <c r="W4327" s="36"/>
      <c r="X4327" s="7"/>
    </row>
    <row r="4328" spans="23:24">
      <c r="W4328" s="36"/>
      <c r="X4328" s="7"/>
    </row>
    <row r="4329" spans="23:24">
      <c r="W4329" s="36"/>
      <c r="X4329" s="7"/>
    </row>
    <row r="4330" spans="23:24">
      <c r="W4330" s="36"/>
      <c r="X4330" s="7"/>
    </row>
    <row r="4331" spans="23:24">
      <c r="W4331" s="36"/>
      <c r="X4331" s="7"/>
    </row>
    <row r="4332" spans="23:24">
      <c r="W4332" s="36"/>
      <c r="X4332" s="7"/>
    </row>
    <row r="4333" spans="23:24">
      <c r="W4333" s="36"/>
      <c r="X4333" s="7"/>
    </row>
    <row r="4334" spans="23:24">
      <c r="W4334" s="36"/>
      <c r="X4334" s="7"/>
    </row>
    <row r="4335" spans="23:24">
      <c r="W4335" s="36"/>
      <c r="X4335" s="7"/>
    </row>
    <row r="4336" spans="23:24">
      <c r="W4336" s="36"/>
      <c r="X4336" s="7"/>
    </row>
    <row r="4337" spans="23:24">
      <c r="W4337" s="36"/>
      <c r="X4337" s="7"/>
    </row>
    <row r="4338" spans="23:24">
      <c r="W4338" s="36"/>
      <c r="X4338" s="7"/>
    </row>
    <row r="4339" spans="23:24">
      <c r="W4339" s="36"/>
      <c r="X4339" s="7"/>
    </row>
    <row r="4340" spans="23:24">
      <c r="W4340" s="36"/>
      <c r="X4340" s="7"/>
    </row>
    <row r="4341" spans="23:24">
      <c r="W4341" s="36"/>
      <c r="X4341" s="7"/>
    </row>
    <row r="4342" spans="23:24">
      <c r="W4342" s="36"/>
      <c r="X4342" s="7"/>
    </row>
    <row r="4343" spans="23:24">
      <c r="W4343" s="36"/>
      <c r="X4343" s="7"/>
    </row>
    <row r="4344" spans="23:24">
      <c r="W4344" s="36"/>
      <c r="X4344" s="7"/>
    </row>
    <row r="4345" spans="23:24">
      <c r="W4345" s="36"/>
      <c r="X4345" s="7"/>
    </row>
    <row r="4346" spans="23:24">
      <c r="W4346" s="36"/>
      <c r="X4346" s="7"/>
    </row>
    <row r="4347" spans="23:24">
      <c r="W4347" s="36"/>
      <c r="X4347" s="7"/>
    </row>
    <row r="4348" spans="23:24">
      <c r="W4348" s="36"/>
      <c r="X4348" s="7"/>
    </row>
    <row r="4349" spans="23:24">
      <c r="W4349" s="36"/>
      <c r="X4349" s="7"/>
    </row>
    <row r="4350" spans="23:24">
      <c r="W4350" s="36"/>
      <c r="X4350" s="7"/>
    </row>
    <row r="4351" spans="23:24">
      <c r="W4351" s="36"/>
      <c r="X4351" s="7"/>
    </row>
    <row r="4352" spans="23:24">
      <c r="W4352" s="36"/>
      <c r="X4352" s="7"/>
    </row>
    <row r="4353" spans="23:24">
      <c r="W4353" s="36"/>
      <c r="X4353" s="7"/>
    </row>
    <row r="4354" spans="23:24">
      <c r="W4354" s="36"/>
      <c r="X4354" s="7"/>
    </row>
    <row r="4355" spans="23:24">
      <c r="W4355" s="36"/>
      <c r="X4355" s="7"/>
    </row>
    <row r="4356" spans="23:24">
      <c r="W4356" s="36"/>
      <c r="X4356" s="7"/>
    </row>
    <row r="4357" spans="23:24">
      <c r="W4357" s="36"/>
      <c r="X4357" s="7"/>
    </row>
    <row r="4358" spans="23:24">
      <c r="W4358" s="36"/>
      <c r="X4358" s="7"/>
    </row>
    <row r="4359" spans="23:24">
      <c r="W4359" s="36"/>
      <c r="X4359" s="7"/>
    </row>
    <row r="4360" spans="23:24">
      <c r="W4360" s="36"/>
      <c r="X4360" s="7"/>
    </row>
    <row r="4361" spans="23:24">
      <c r="W4361" s="36"/>
      <c r="X4361" s="7"/>
    </row>
    <row r="4362" spans="23:24">
      <c r="W4362" s="36"/>
      <c r="X4362" s="7"/>
    </row>
    <row r="4363" spans="23:24">
      <c r="W4363" s="36"/>
      <c r="X4363" s="7"/>
    </row>
    <row r="4364" spans="23:24">
      <c r="W4364" s="36"/>
      <c r="X4364" s="7"/>
    </row>
    <row r="4365" spans="23:24">
      <c r="W4365" s="36"/>
      <c r="X4365" s="7"/>
    </row>
    <row r="4366" spans="23:24">
      <c r="W4366" s="36"/>
      <c r="X4366" s="7"/>
    </row>
    <row r="4367" spans="23:24">
      <c r="W4367" s="36"/>
      <c r="X4367" s="7"/>
    </row>
    <row r="4368" spans="23:24">
      <c r="W4368" s="36"/>
      <c r="X4368" s="7"/>
    </row>
    <row r="4369" spans="23:24">
      <c r="W4369" s="36"/>
      <c r="X4369" s="7"/>
    </row>
    <row r="4370" spans="23:24">
      <c r="W4370" s="36"/>
      <c r="X4370" s="7"/>
    </row>
    <row r="4371" spans="23:24">
      <c r="W4371" s="36"/>
      <c r="X4371" s="7"/>
    </row>
    <row r="4372" spans="23:24">
      <c r="W4372" s="36"/>
      <c r="X4372" s="7"/>
    </row>
    <row r="4373" spans="23:24">
      <c r="W4373" s="36"/>
      <c r="X4373" s="7"/>
    </row>
    <row r="4374" spans="23:24">
      <c r="W4374" s="36"/>
      <c r="X4374" s="7"/>
    </row>
    <row r="4375" spans="23:24">
      <c r="W4375" s="36"/>
      <c r="X4375" s="7"/>
    </row>
    <row r="4376" spans="23:24">
      <c r="W4376" s="36"/>
      <c r="X4376" s="7"/>
    </row>
    <row r="4377" spans="23:24">
      <c r="W4377" s="36"/>
      <c r="X4377" s="7"/>
    </row>
    <row r="4378" spans="23:24">
      <c r="W4378" s="36"/>
      <c r="X4378" s="7"/>
    </row>
    <row r="4379" spans="23:24">
      <c r="W4379" s="36"/>
      <c r="X4379" s="7"/>
    </row>
    <row r="4380" spans="23:24">
      <c r="W4380" s="36"/>
      <c r="X4380" s="7"/>
    </row>
    <row r="4381" spans="23:24">
      <c r="W4381" s="36"/>
      <c r="X4381" s="7"/>
    </row>
    <row r="4382" spans="23:24">
      <c r="W4382" s="36"/>
      <c r="X4382" s="7"/>
    </row>
    <row r="4383" spans="23:24">
      <c r="W4383" s="36"/>
      <c r="X4383" s="7"/>
    </row>
    <row r="4384" spans="23:24">
      <c r="W4384" s="36"/>
      <c r="X4384" s="7"/>
    </row>
    <row r="4385" spans="23:24">
      <c r="W4385" s="36"/>
      <c r="X4385" s="7"/>
    </row>
    <row r="4386" spans="23:24">
      <c r="W4386" s="36"/>
      <c r="X4386" s="7"/>
    </row>
    <row r="4387" spans="23:24">
      <c r="W4387" s="36"/>
      <c r="X4387" s="7"/>
    </row>
    <row r="4388" spans="23:24">
      <c r="W4388" s="36"/>
      <c r="X4388" s="7"/>
    </row>
    <row r="4389" spans="23:24">
      <c r="W4389" s="36"/>
      <c r="X4389" s="7"/>
    </row>
    <row r="4390" spans="23:24">
      <c r="W4390" s="36"/>
      <c r="X4390" s="7"/>
    </row>
    <row r="4391" spans="23:24">
      <c r="W4391" s="36"/>
      <c r="X4391" s="7"/>
    </row>
    <row r="4392" spans="23:24">
      <c r="W4392" s="36"/>
      <c r="X4392" s="7"/>
    </row>
    <row r="4393" spans="23:24">
      <c r="W4393" s="36"/>
      <c r="X4393" s="7"/>
    </row>
    <row r="4394" spans="23:24">
      <c r="W4394" s="36"/>
      <c r="X4394" s="7"/>
    </row>
    <row r="4395" spans="23:24">
      <c r="W4395" s="36"/>
      <c r="X4395" s="7"/>
    </row>
    <row r="4396" spans="23:24">
      <c r="W4396" s="36"/>
      <c r="X4396" s="7"/>
    </row>
    <row r="4397" spans="23:24">
      <c r="W4397" s="36"/>
      <c r="X4397" s="7"/>
    </row>
    <row r="4398" spans="23:24">
      <c r="W4398" s="36"/>
      <c r="X4398" s="7"/>
    </row>
    <row r="4399" spans="23:24">
      <c r="W4399" s="36"/>
      <c r="X4399" s="7"/>
    </row>
    <row r="4400" spans="23:24">
      <c r="W4400" s="36"/>
      <c r="X4400" s="7"/>
    </row>
    <row r="4401" spans="23:24">
      <c r="W4401" s="36"/>
      <c r="X4401" s="7"/>
    </row>
    <row r="4402" spans="23:24">
      <c r="W4402" s="36"/>
      <c r="X4402" s="7"/>
    </row>
    <row r="4403" spans="23:24">
      <c r="W4403" s="36"/>
      <c r="X4403" s="7"/>
    </row>
    <row r="4404" spans="23:24">
      <c r="W4404" s="36"/>
      <c r="X4404" s="7"/>
    </row>
    <row r="4405" spans="23:24">
      <c r="W4405" s="36"/>
      <c r="X4405" s="7"/>
    </row>
    <row r="4406" spans="23:24">
      <c r="W4406" s="36"/>
      <c r="X4406" s="7"/>
    </row>
    <row r="4407" spans="23:24">
      <c r="W4407" s="36"/>
      <c r="X4407" s="7"/>
    </row>
    <row r="4408" spans="23:24">
      <c r="W4408" s="36"/>
      <c r="X4408" s="7"/>
    </row>
    <row r="4409" spans="23:24">
      <c r="W4409" s="36"/>
      <c r="X4409" s="7"/>
    </row>
    <row r="4410" spans="23:24">
      <c r="W4410" s="36"/>
      <c r="X4410" s="7"/>
    </row>
    <row r="4411" spans="23:24">
      <c r="W4411" s="36"/>
      <c r="X4411" s="7"/>
    </row>
    <row r="4412" spans="23:24">
      <c r="W4412" s="36"/>
      <c r="X4412" s="7"/>
    </row>
    <row r="4413" spans="23:24">
      <c r="W4413" s="36"/>
      <c r="X4413" s="7"/>
    </row>
    <row r="4414" spans="23:24">
      <c r="W4414" s="36"/>
      <c r="X4414" s="7"/>
    </row>
    <row r="4415" spans="23:24">
      <c r="W4415" s="36"/>
      <c r="X4415" s="7"/>
    </row>
    <row r="4416" spans="23:24">
      <c r="W4416" s="36"/>
      <c r="X4416" s="7"/>
    </row>
    <row r="4417" spans="23:24">
      <c r="W4417" s="36"/>
      <c r="X4417" s="7"/>
    </row>
    <row r="4418" spans="23:24">
      <c r="W4418" s="36"/>
      <c r="X4418" s="7"/>
    </row>
    <row r="4419" spans="23:24">
      <c r="W4419" s="36"/>
      <c r="X4419" s="7"/>
    </row>
    <row r="4420" spans="23:24">
      <c r="W4420" s="36"/>
      <c r="X4420" s="7"/>
    </row>
    <row r="4421" spans="23:24">
      <c r="W4421" s="36"/>
      <c r="X4421" s="7"/>
    </row>
    <row r="4422" spans="23:24">
      <c r="W4422" s="36"/>
      <c r="X4422" s="7"/>
    </row>
    <row r="4423" spans="23:24">
      <c r="W4423" s="36"/>
      <c r="X4423" s="7"/>
    </row>
    <row r="4424" spans="23:24">
      <c r="W4424" s="36"/>
      <c r="X4424" s="7"/>
    </row>
    <row r="4425" spans="23:24">
      <c r="W4425" s="36"/>
      <c r="X4425" s="7"/>
    </row>
    <row r="4426" spans="23:24">
      <c r="W4426" s="36"/>
      <c r="X4426" s="7"/>
    </row>
    <row r="4427" spans="23:24">
      <c r="W4427" s="36"/>
      <c r="X4427" s="7"/>
    </row>
    <row r="4428" spans="23:24">
      <c r="W4428" s="36"/>
      <c r="X4428" s="7"/>
    </row>
    <row r="4429" spans="23:24">
      <c r="W4429" s="36"/>
      <c r="X4429" s="7"/>
    </row>
    <row r="4430" spans="23:24">
      <c r="W4430" s="36"/>
      <c r="X4430" s="7"/>
    </row>
    <row r="4431" spans="23:24">
      <c r="W4431" s="36"/>
      <c r="X4431" s="7"/>
    </row>
    <row r="4432" spans="23:24">
      <c r="W4432" s="36"/>
      <c r="X4432" s="7"/>
    </row>
    <row r="4433" spans="23:24">
      <c r="W4433" s="36"/>
      <c r="X4433" s="7"/>
    </row>
    <row r="4434" spans="23:24">
      <c r="W4434" s="36"/>
      <c r="X4434" s="7"/>
    </row>
    <row r="4435" spans="23:24">
      <c r="W4435" s="36"/>
      <c r="X4435" s="7"/>
    </row>
    <row r="4436" spans="23:24">
      <c r="W4436" s="36"/>
      <c r="X4436" s="7"/>
    </row>
    <row r="4437" spans="23:24">
      <c r="W4437" s="36"/>
      <c r="X4437" s="7"/>
    </row>
    <row r="4438" spans="23:24">
      <c r="W4438" s="36"/>
      <c r="X4438" s="7"/>
    </row>
    <row r="4439" spans="23:24">
      <c r="W4439" s="36"/>
      <c r="X4439" s="7"/>
    </row>
    <row r="4440" spans="23:24">
      <c r="W4440" s="36"/>
      <c r="X4440" s="7"/>
    </row>
    <row r="4441" spans="23:24">
      <c r="W4441" s="36"/>
      <c r="X4441" s="7"/>
    </row>
    <row r="4442" spans="23:24">
      <c r="W4442" s="36"/>
      <c r="X4442" s="7"/>
    </row>
    <row r="4443" spans="23:24">
      <c r="W4443" s="36"/>
      <c r="X4443" s="7"/>
    </row>
    <row r="4444" spans="23:24">
      <c r="W4444" s="36"/>
      <c r="X4444" s="7"/>
    </row>
    <row r="4445" spans="23:24">
      <c r="W4445" s="36"/>
      <c r="X4445" s="7"/>
    </row>
    <row r="4446" spans="23:24">
      <c r="W4446" s="36"/>
      <c r="X4446" s="7"/>
    </row>
    <row r="4447" spans="23:24">
      <c r="W4447" s="36"/>
      <c r="X4447" s="7"/>
    </row>
    <row r="4448" spans="23:24">
      <c r="W4448" s="36"/>
      <c r="X4448" s="7"/>
    </row>
    <row r="4449" spans="23:24">
      <c r="W4449" s="36"/>
      <c r="X4449" s="7"/>
    </row>
    <row r="4450" spans="23:24">
      <c r="W4450" s="36"/>
      <c r="X4450" s="7"/>
    </row>
    <row r="4451" spans="23:24">
      <c r="W4451" s="36"/>
      <c r="X4451" s="7"/>
    </row>
    <row r="4452" spans="23:24">
      <c r="W4452" s="36"/>
      <c r="X4452" s="7"/>
    </row>
    <row r="4453" spans="23:24">
      <c r="W4453" s="36"/>
      <c r="X4453" s="7"/>
    </row>
    <row r="4454" spans="23:24">
      <c r="W4454" s="36"/>
      <c r="X4454" s="7"/>
    </row>
    <row r="4455" spans="23:24">
      <c r="W4455" s="36"/>
      <c r="X4455" s="7"/>
    </row>
    <row r="4456" spans="23:24">
      <c r="W4456" s="36"/>
      <c r="X4456" s="7"/>
    </row>
    <row r="4457" spans="23:24">
      <c r="W4457" s="36"/>
      <c r="X4457" s="7"/>
    </row>
    <row r="4458" spans="23:24">
      <c r="W4458" s="36"/>
      <c r="X4458" s="7"/>
    </row>
    <row r="4459" spans="23:24">
      <c r="W4459" s="36"/>
      <c r="X4459" s="7"/>
    </row>
    <row r="4460" spans="23:24">
      <c r="W4460" s="36"/>
      <c r="X4460" s="7"/>
    </row>
    <row r="4461" spans="23:24">
      <c r="W4461" s="36"/>
      <c r="X4461" s="7"/>
    </row>
    <row r="4462" spans="23:24">
      <c r="W4462" s="36"/>
      <c r="X4462" s="7"/>
    </row>
    <row r="4463" spans="23:24">
      <c r="W4463" s="36"/>
      <c r="X4463" s="7"/>
    </row>
    <row r="4464" spans="23:24">
      <c r="W4464" s="36"/>
      <c r="X4464" s="7"/>
    </row>
    <row r="4465" spans="23:24">
      <c r="W4465" s="36"/>
      <c r="X4465" s="7"/>
    </row>
    <row r="4466" spans="23:24">
      <c r="W4466" s="36"/>
      <c r="X4466" s="7"/>
    </row>
    <row r="4467" spans="23:24">
      <c r="W4467" s="36"/>
      <c r="X4467" s="7"/>
    </row>
    <row r="4468" spans="23:24">
      <c r="W4468" s="36"/>
      <c r="X4468" s="7"/>
    </row>
    <row r="4469" spans="23:24">
      <c r="W4469" s="36"/>
      <c r="X4469" s="7"/>
    </row>
    <row r="4470" spans="23:24">
      <c r="W4470" s="36"/>
      <c r="X4470" s="7"/>
    </row>
    <row r="4471" spans="23:24">
      <c r="W4471" s="36"/>
      <c r="X4471" s="7"/>
    </row>
    <row r="4472" spans="23:24">
      <c r="W4472" s="36"/>
      <c r="X4472" s="7"/>
    </row>
    <row r="4473" spans="23:24">
      <c r="W4473" s="36"/>
      <c r="X4473" s="7"/>
    </row>
    <row r="4474" spans="23:24">
      <c r="W4474" s="36"/>
      <c r="X4474" s="7"/>
    </row>
    <row r="4475" spans="23:24">
      <c r="W4475" s="36"/>
      <c r="X4475" s="7"/>
    </row>
    <row r="4476" spans="23:24">
      <c r="W4476" s="36"/>
      <c r="X4476" s="7"/>
    </row>
    <row r="4477" spans="23:24">
      <c r="W4477" s="36"/>
      <c r="X4477" s="7"/>
    </row>
    <row r="4478" spans="23:24">
      <c r="W4478" s="36"/>
      <c r="X4478" s="7"/>
    </row>
    <row r="4479" spans="23:24">
      <c r="W4479" s="36"/>
      <c r="X4479" s="7"/>
    </row>
    <row r="4480" spans="23:24">
      <c r="W4480" s="36"/>
      <c r="X4480" s="7"/>
    </row>
    <row r="4481" spans="23:24">
      <c r="W4481" s="36"/>
      <c r="X4481" s="7"/>
    </row>
    <row r="4482" spans="23:24">
      <c r="W4482" s="36"/>
      <c r="X4482" s="7"/>
    </row>
    <row r="4483" spans="23:24">
      <c r="W4483" s="36"/>
      <c r="X4483" s="7"/>
    </row>
    <row r="4484" spans="23:24">
      <c r="W4484" s="36"/>
      <c r="X4484" s="7"/>
    </row>
    <row r="4485" spans="23:24">
      <c r="W4485" s="36"/>
      <c r="X4485" s="7"/>
    </row>
    <row r="4486" spans="23:24">
      <c r="W4486" s="36"/>
      <c r="X4486" s="7"/>
    </row>
    <row r="4487" spans="23:24">
      <c r="W4487" s="36"/>
      <c r="X4487" s="7"/>
    </row>
    <row r="4488" spans="23:24">
      <c r="W4488" s="36"/>
      <c r="X4488" s="7"/>
    </row>
    <row r="4489" spans="23:24">
      <c r="W4489" s="36"/>
      <c r="X4489" s="7"/>
    </row>
    <row r="4490" spans="23:24">
      <c r="W4490" s="36"/>
      <c r="X4490" s="7"/>
    </row>
    <row r="4491" spans="23:24">
      <c r="W4491" s="36"/>
      <c r="X4491" s="7"/>
    </row>
    <row r="4492" spans="23:24">
      <c r="W4492" s="36"/>
      <c r="X4492" s="7"/>
    </row>
    <row r="4493" spans="23:24">
      <c r="W4493" s="36"/>
      <c r="X4493" s="7"/>
    </row>
    <row r="4494" spans="23:24">
      <c r="W4494" s="36"/>
      <c r="X4494" s="7"/>
    </row>
    <row r="4495" spans="23:24">
      <c r="W4495" s="36"/>
      <c r="X4495" s="7"/>
    </row>
    <row r="4496" spans="23:24">
      <c r="W4496" s="36"/>
      <c r="X4496" s="7"/>
    </row>
    <row r="4497" spans="23:24">
      <c r="W4497" s="36"/>
      <c r="X4497" s="7"/>
    </row>
    <row r="4498" spans="23:24">
      <c r="W4498" s="36"/>
      <c r="X4498" s="7"/>
    </row>
    <row r="4499" spans="23:24">
      <c r="W4499" s="36"/>
      <c r="X4499" s="7"/>
    </row>
    <row r="4500" spans="23:24">
      <c r="W4500" s="36"/>
      <c r="X4500" s="7"/>
    </row>
    <row r="4501" spans="23:24">
      <c r="W4501" s="36"/>
      <c r="X4501" s="7"/>
    </row>
    <row r="4502" spans="23:24">
      <c r="W4502" s="36"/>
      <c r="X4502" s="7"/>
    </row>
    <row r="4503" spans="23:24">
      <c r="W4503" s="36"/>
      <c r="X4503" s="7"/>
    </row>
    <row r="4504" spans="23:24">
      <c r="W4504" s="36"/>
      <c r="X4504" s="7"/>
    </row>
    <row r="4505" spans="23:24">
      <c r="W4505" s="36"/>
      <c r="X4505" s="7"/>
    </row>
    <row r="4506" spans="23:24">
      <c r="W4506" s="36"/>
      <c r="X4506" s="7"/>
    </row>
    <row r="4507" spans="23:24">
      <c r="W4507" s="36"/>
      <c r="X4507" s="7"/>
    </row>
    <row r="4508" spans="23:24">
      <c r="W4508" s="36"/>
      <c r="X4508" s="7"/>
    </row>
    <row r="4509" spans="23:24">
      <c r="W4509" s="36"/>
      <c r="X4509" s="7"/>
    </row>
    <row r="4510" spans="23:24">
      <c r="W4510" s="36"/>
      <c r="X4510" s="7"/>
    </row>
    <row r="4511" spans="23:24">
      <c r="W4511" s="36"/>
      <c r="X4511" s="7"/>
    </row>
    <row r="4512" spans="23:24">
      <c r="W4512" s="36"/>
      <c r="X4512" s="7"/>
    </row>
    <row r="4513" spans="23:24">
      <c r="W4513" s="36"/>
      <c r="X4513" s="7"/>
    </row>
    <row r="4514" spans="23:24">
      <c r="W4514" s="36"/>
      <c r="X4514" s="7"/>
    </row>
    <row r="4515" spans="23:24">
      <c r="W4515" s="36"/>
      <c r="X4515" s="7"/>
    </row>
    <row r="4516" spans="23:24">
      <c r="W4516" s="36"/>
      <c r="X4516" s="7"/>
    </row>
    <row r="4517" spans="23:24">
      <c r="W4517" s="36"/>
      <c r="X4517" s="7"/>
    </row>
    <row r="4518" spans="23:24">
      <c r="W4518" s="36"/>
      <c r="X4518" s="7"/>
    </row>
    <row r="4519" spans="23:24">
      <c r="W4519" s="36"/>
      <c r="X4519" s="7"/>
    </row>
    <row r="4520" spans="23:24">
      <c r="W4520" s="36"/>
      <c r="X4520" s="7"/>
    </row>
    <row r="4521" spans="23:24">
      <c r="W4521" s="36"/>
      <c r="X4521" s="7"/>
    </row>
    <row r="4522" spans="23:24">
      <c r="W4522" s="36"/>
      <c r="X4522" s="7"/>
    </row>
    <row r="4523" spans="23:24">
      <c r="W4523" s="36"/>
      <c r="X4523" s="7"/>
    </row>
    <row r="4524" spans="23:24">
      <c r="W4524" s="36"/>
      <c r="X4524" s="7"/>
    </row>
    <row r="4525" spans="23:24">
      <c r="W4525" s="36"/>
      <c r="X4525" s="7"/>
    </row>
    <row r="4526" spans="23:24">
      <c r="W4526" s="36"/>
      <c r="X4526" s="7"/>
    </row>
    <row r="4527" spans="23:24">
      <c r="W4527" s="36"/>
      <c r="X4527" s="7"/>
    </row>
    <row r="4528" spans="23:24">
      <c r="W4528" s="36"/>
      <c r="X4528" s="7"/>
    </row>
    <row r="4529" spans="23:24">
      <c r="W4529" s="36"/>
      <c r="X4529" s="7"/>
    </row>
    <row r="4530" spans="23:24">
      <c r="W4530" s="36"/>
      <c r="X4530" s="7"/>
    </row>
    <row r="4531" spans="23:24">
      <c r="W4531" s="36"/>
      <c r="X4531" s="7"/>
    </row>
    <row r="4532" spans="23:24">
      <c r="W4532" s="36"/>
      <c r="X4532" s="7"/>
    </row>
    <row r="4533" spans="23:24">
      <c r="W4533" s="36"/>
      <c r="X4533" s="7"/>
    </row>
    <row r="4534" spans="23:24">
      <c r="W4534" s="36"/>
      <c r="X4534" s="7"/>
    </row>
    <row r="4535" spans="23:24">
      <c r="W4535" s="36"/>
      <c r="X4535" s="7"/>
    </row>
    <row r="4536" spans="23:24">
      <c r="W4536" s="36"/>
      <c r="X4536" s="7"/>
    </row>
    <row r="4537" spans="23:24">
      <c r="W4537" s="36"/>
      <c r="X4537" s="7"/>
    </row>
    <row r="4538" spans="23:24">
      <c r="W4538" s="36"/>
      <c r="X4538" s="7"/>
    </row>
    <row r="4539" spans="23:24">
      <c r="W4539" s="36"/>
      <c r="X4539" s="7"/>
    </row>
    <row r="4540" spans="23:24">
      <c r="W4540" s="36"/>
      <c r="X4540" s="7"/>
    </row>
    <row r="4541" spans="23:24">
      <c r="W4541" s="36"/>
      <c r="X4541" s="7"/>
    </row>
    <row r="4542" spans="23:24">
      <c r="W4542" s="36"/>
      <c r="X4542" s="7"/>
    </row>
    <row r="4543" spans="23:24">
      <c r="W4543" s="36"/>
      <c r="X4543" s="7"/>
    </row>
    <row r="4544" spans="23:24">
      <c r="W4544" s="36"/>
      <c r="X4544" s="7"/>
    </row>
    <row r="4545" spans="23:24">
      <c r="W4545" s="36"/>
      <c r="X4545" s="7"/>
    </row>
    <row r="4546" spans="23:24">
      <c r="W4546" s="36"/>
      <c r="X4546" s="7"/>
    </row>
    <row r="4547" spans="23:24">
      <c r="W4547" s="36"/>
      <c r="X4547" s="7"/>
    </row>
    <row r="4548" spans="23:24">
      <c r="W4548" s="36"/>
      <c r="X4548" s="7"/>
    </row>
    <row r="4549" spans="23:24">
      <c r="W4549" s="36"/>
      <c r="X4549" s="7"/>
    </row>
    <row r="4550" spans="23:24">
      <c r="W4550" s="36"/>
      <c r="X4550" s="7"/>
    </row>
    <row r="4551" spans="23:24">
      <c r="W4551" s="36"/>
      <c r="X4551" s="7"/>
    </row>
    <row r="4552" spans="23:24">
      <c r="W4552" s="36"/>
      <c r="X4552" s="7"/>
    </row>
    <row r="4553" spans="23:24">
      <c r="W4553" s="36"/>
      <c r="X4553" s="7"/>
    </row>
    <row r="4554" spans="23:24">
      <c r="W4554" s="36"/>
      <c r="X4554" s="7"/>
    </row>
    <row r="4555" spans="23:24">
      <c r="W4555" s="36"/>
      <c r="X4555" s="7"/>
    </row>
    <row r="4556" spans="23:24">
      <c r="W4556" s="36"/>
      <c r="X4556" s="7"/>
    </row>
    <row r="4557" spans="23:24">
      <c r="W4557" s="36"/>
      <c r="X4557" s="7"/>
    </row>
    <row r="4558" spans="23:24">
      <c r="W4558" s="36"/>
      <c r="X4558" s="7"/>
    </row>
    <row r="4559" spans="23:24">
      <c r="W4559" s="36"/>
      <c r="X4559" s="7"/>
    </row>
    <row r="4560" spans="23:24">
      <c r="W4560" s="36"/>
      <c r="X4560" s="7"/>
    </row>
    <row r="4561" spans="23:24">
      <c r="W4561" s="36"/>
      <c r="X4561" s="7"/>
    </row>
    <row r="4562" spans="23:24">
      <c r="W4562" s="36"/>
      <c r="X4562" s="7"/>
    </row>
    <row r="4563" spans="23:24">
      <c r="W4563" s="36"/>
      <c r="X4563" s="7"/>
    </row>
    <row r="4564" spans="23:24">
      <c r="W4564" s="36"/>
      <c r="X4564" s="7"/>
    </row>
    <row r="4565" spans="23:24">
      <c r="W4565" s="36"/>
      <c r="X4565" s="7"/>
    </row>
    <row r="4566" spans="23:24">
      <c r="W4566" s="36"/>
      <c r="X4566" s="7"/>
    </row>
    <row r="4567" spans="23:24">
      <c r="W4567" s="36"/>
      <c r="X4567" s="7"/>
    </row>
    <row r="4568" spans="23:24">
      <c r="W4568" s="36"/>
      <c r="X4568" s="7"/>
    </row>
    <row r="4569" spans="23:24">
      <c r="W4569" s="36"/>
      <c r="X4569" s="7"/>
    </row>
    <row r="4570" spans="23:24">
      <c r="W4570" s="36"/>
      <c r="X4570" s="7"/>
    </row>
    <row r="4571" spans="23:24">
      <c r="W4571" s="36"/>
      <c r="X4571" s="7"/>
    </row>
    <row r="4572" spans="23:24">
      <c r="W4572" s="36"/>
      <c r="X4572" s="7"/>
    </row>
    <row r="4573" spans="23:24">
      <c r="W4573" s="36"/>
      <c r="X4573" s="7"/>
    </row>
    <row r="4574" spans="23:24">
      <c r="W4574" s="36"/>
      <c r="X4574" s="7"/>
    </row>
    <row r="4575" spans="23:24">
      <c r="W4575" s="36"/>
      <c r="X4575" s="7"/>
    </row>
    <row r="4576" spans="23:24">
      <c r="W4576" s="36"/>
      <c r="X4576" s="7"/>
    </row>
    <row r="4577" spans="23:24">
      <c r="W4577" s="36"/>
      <c r="X4577" s="7"/>
    </row>
    <row r="4578" spans="23:24">
      <c r="W4578" s="36"/>
      <c r="X4578" s="7"/>
    </row>
    <row r="4579" spans="23:24">
      <c r="W4579" s="36"/>
      <c r="X4579" s="7"/>
    </row>
    <row r="4580" spans="23:24">
      <c r="W4580" s="36"/>
      <c r="X4580" s="7"/>
    </row>
    <row r="4581" spans="23:24">
      <c r="W4581" s="36"/>
      <c r="X4581" s="7"/>
    </row>
    <row r="4582" spans="23:24">
      <c r="W4582" s="36"/>
      <c r="X4582" s="7"/>
    </row>
    <row r="4583" spans="23:24">
      <c r="W4583" s="36"/>
      <c r="X4583" s="7"/>
    </row>
    <row r="4584" spans="23:24">
      <c r="W4584" s="36"/>
      <c r="X4584" s="7"/>
    </row>
    <row r="4585" spans="23:24">
      <c r="W4585" s="36"/>
      <c r="X4585" s="7"/>
    </row>
    <row r="4586" spans="23:24">
      <c r="W4586" s="36"/>
      <c r="X4586" s="7"/>
    </row>
    <row r="4587" spans="23:24">
      <c r="W4587" s="36"/>
      <c r="X4587" s="7"/>
    </row>
    <row r="4588" spans="23:24">
      <c r="W4588" s="36"/>
      <c r="X4588" s="7"/>
    </row>
    <row r="4589" spans="23:24">
      <c r="W4589" s="36"/>
      <c r="X4589" s="7"/>
    </row>
    <row r="4590" spans="23:24">
      <c r="W4590" s="36"/>
      <c r="X4590" s="7"/>
    </row>
    <row r="4591" spans="23:24">
      <c r="W4591" s="36"/>
      <c r="X4591" s="7"/>
    </row>
    <row r="4592" spans="23:24">
      <c r="W4592" s="36"/>
      <c r="X4592" s="7"/>
    </row>
    <row r="4593" spans="23:24">
      <c r="W4593" s="36"/>
      <c r="X4593" s="7"/>
    </row>
    <row r="4594" spans="23:24">
      <c r="W4594" s="36"/>
      <c r="X4594" s="7"/>
    </row>
    <row r="4595" spans="23:24">
      <c r="W4595" s="36"/>
      <c r="X4595" s="7"/>
    </row>
    <row r="4596" spans="23:24">
      <c r="W4596" s="36"/>
      <c r="X4596" s="7"/>
    </row>
    <row r="4597" spans="23:24">
      <c r="W4597" s="36"/>
      <c r="X4597" s="7"/>
    </row>
    <row r="4598" spans="23:24">
      <c r="W4598" s="36"/>
      <c r="X4598" s="7"/>
    </row>
    <row r="4599" spans="23:24">
      <c r="W4599" s="36"/>
      <c r="X4599" s="7"/>
    </row>
    <row r="4600" spans="23:24">
      <c r="W4600" s="36"/>
      <c r="X4600" s="7"/>
    </row>
    <row r="4601" spans="23:24">
      <c r="W4601" s="36"/>
      <c r="X4601" s="7"/>
    </row>
    <row r="4602" spans="23:24">
      <c r="W4602" s="36"/>
      <c r="X4602" s="7"/>
    </row>
    <row r="4603" spans="23:24">
      <c r="W4603" s="36"/>
      <c r="X4603" s="7"/>
    </row>
    <row r="4604" spans="23:24">
      <c r="W4604" s="36"/>
      <c r="X4604" s="7"/>
    </row>
    <row r="4605" spans="23:24">
      <c r="W4605" s="36"/>
      <c r="X4605" s="7"/>
    </row>
    <row r="4606" spans="23:24">
      <c r="W4606" s="36"/>
      <c r="X4606" s="7"/>
    </row>
    <row r="4607" spans="23:24">
      <c r="W4607" s="36"/>
      <c r="X4607" s="7"/>
    </row>
    <row r="4608" spans="23:24">
      <c r="W4608" s="36"/>
      <c r="X4608" s="7"/>
    </row>
    <row r="4609" spans="23:24">
      <c r="W4609" s="36"/>
      <c r="X4609" s="7"/>
    </row>
    <row r="4610" spans="23:24">
      <c r="W4610" s="36"/>
      <c r="X4610" s="7"/>
    </row>
    <row r="4611" spans="23:24">
      <c r="W4611" s="36"/>
      <c r="X4611" s="7"/>
    </row>
    <row r="4612" spans="23:24">
      <c r="W4612" s="36"/>
      <c r="X4612" s="7"/>
    </row>
    <row r="4613" spans="23:24">
      <c r="W4613" s="36"/>
      <c r="X4613" s="7"/>
    </row>
    <row r="4614" spans="23:24">
      <c r="W4614" s="36"/>
      <c r="X4614" s="7"/>
    </row>
    <row r="4615" spans="23:24">
      <c r="W4615" s="36"/>
      <c r="X4615" s="7"/>
    </row>
    <row r="4616" spans="23:24">
      <c r="W4616" s="36"/>
      <c r="X4616" s="7"/>
    </row>
    <row r="4617" spans="23:24">
      <c r="W4617" s="36"/>
      <c r="X4617" s="7"/>
    </row>
    <row r="4618" spans="23:24">
      <c r="W4618" s="36"/>
      <c r="X4618" s="7"/>
    </row>
    <row r="4619" spans="23:24">
      <c r="W4619" s="36"/>
      <c r="X4619" s="7"/>
    </row>
    <row r="4620" spans="23:24">
      <c r="W4620" s="36"/>
      <c r="X4620" s="7"/>
    </row>
    <row r="4621" spans="23:24">
      <c r="W4621" s="36"/>
      <c r="X4621" s="7"/>
    </row>
    <row r="4622" spans="23:24">
      <c r="W4622" s="36"/>
      <c r="X4622" s="7"/>
    </row>
    <row r="4623" spans="23:24">
      <c r="W4623" s="36"/>
      <c r="X4623" s="7"/>
    </row>
    <row r="4624" spans="23:24">
      <c r="W4624" s="36"/>
      <c r="X4624" s="7"/>
    </row>
    <row r="4625" spans="23:24">
      <c r="W4625" s="36"/>
      <c r="X4625" s="7"/>
    </row>
    <row r="4626" spans="23:24">
      <c r="W4626" s="36"/>
      <c r="X4626" s="7"/>
    </row>
    <row r="4627" spans="23:24">
      <c r="W4627" s="36"/>
      <c r="X4627" s="7"/>
    </row>
    <row r="4628" spans="23:24">
      <c r="W4628" s="36"/>
      <c r="X4628" s="7"/>
    </row>
    <row r="4629" spans="23:24">
      <c r="W4629" s="36"/>
      <c r="X4629" s="7"/>
    </row>
    <row r="4630" spans="23:24">
      <c r="W4630" s="36"/>
      <c r="X4630" s="7"/>
    </row>
    <row r="4631" spans="23:24">
      <c r="W4631" s="36"/>
      <c r="X4631" s="7"/>
    </row>
    <row r="4632" spans="23:24">
      <c r="W4632" s="36"/>
      <c r="X4632" s="7"/>
    </row>
    <row r="4633" spans="23:24">
      <c r="W4633" s="36"/>
      <c r="X4633" s="7"/>
    </row>
    <row r="4634" spans="23:24">
      <c r="W4634" s="36"/>
      <c r="X4634" s="7"/>
    </row>
    <row r="4635" spans="23:24">
      <c r="W4635" s="36"/>
      <c r="X4635" s="7"/>
    </row>
    <row r="4636" spans="23:24">
      <c r="W4636" s="36"/>
      <c r="X4636" s="7"/>
    </row>
    <row r="4637" spans="23:24">
      <c r="W4637" s="36"/>
      <c r="X4637" s="7"/>
    </row>
    <row r="4638" spans="23:24">
      <c r="W4638" s="36"/>
      <c r="X4638" s="7"/>
    </row>
    <row r="4639" spans="23:24">
      <c r="W4639" s="36"/>
      <c r="X4639" s="7"/>
    </row>
    <row r="4640" spans="23:24">
      <c r="W4640" s="36"/>
      <c r="X4640" s="7"/>
    </row>
    <row r="4641" spans="23:24">
      <c r="W4641" s="36"/>
      <c r="X4641" s="7"/>
    </row>
    <row r="4642" spans="23:24">
      <c r="W4642" s="36"/>
      <c r="X4642" s="7"/>
    </row>
    <row r="4643" spans="23:24">
      <c r="W4643" s="36"/>
      <c r="X4643" s="7"/>
    </row>
    <row r="4644" spans="23:24">
      <c r="W4644" s="36"/>
      <c r="X4644" s="7"/>
    </row>
    <row r="4645" spans="23:24">
      <c r="W4645" s="36"/>
      <c r="X4645" s="7"/>
    </row>
    <row r="4646" spans="23:24">
      <c r="W4646" s="36"/>
      <c r="X4646" s="7"/>
    </row>
    <row r="4647" spans="23:24">
      <c r="W4647" s="36"/>
      <c r="X4647" s="7"/>
    </row>
    <row r="4648" spans="23:24">
      <c r="W4648" s="36"/>
      <c r="X4648" s="7"/>
    </row>
    <row r="4649" spans="23:24">
      <c r="W4649" s="36"/>
      <c r="X4649" s="7"/>
    </row>
    <row r="4650" spans="23:24">
      <c r="W4650" s="36"/>
      <c r="X4650" s="7"/>
    </row>
    <row r="4651" spans="23:24">
      <c r="W4651" s="36"/>
      <c r="X4651" s="7"/>
    </row>
    <row r="4652" spans="23:24">
      <c r="W4652" s="36"/>
      <c r="X4652" s="7"/>
    </row>
    <row r="4653" spans="23:24">
      <c r="W4653" s="36"/>
      <c r="X4653" s="7"/>
    </row>
    <row r="4654" spans="23:24">
      <c r="W4654" s="36"/>
      <c r="X4654" s="7"/>
    </row>
    <row r="4655" spans="23:24">
      <c r="W4655" s="36"/>
      <c r="X4655" s="7"/>
    </row>
    <row r="4656" spans="23:24">
      <c r="W4656" s="36"/>
      <c r="X4656" s="7"/>
    </row>
    <row r="4657" spans="23:24">
      <c r="W4657" s="36"/>
      <c r="X4657" s="7"/>
    </row>
    <row r="4658" spans="23:24">
      <c r="W4658" s="36"/>
      <c r="X4658" s="7"/>
    </row>
    <row r="4659" spans="23:24">
      <c r="W4659" s="36"/>
      <c r="X4659" s="7"/>
    </row>
    <row r="4660" spans="23:24">
      <c r="W4660" s="36"/>
      <c r="X4660" s="7"/>
    </row>
    <row r="4661" spans="23:24">
      <c r="W4661" s="36"/>
      <c r="X4661" s="7"/>
    </row>
    <row r="4662" spans="23:24">
      <c r="W4662" s="36"/>
      <c r="X4662" s="7"/>
    </row>
    <row r="4663" spans="23:24">
      <c r="W4663" s="36"/>
      <c r="X4663" s="7"/>
    </row>
    <row r="4664" spans="23:24">
      <c r="W4664" s="36"/>
      <c r="X4664" s="7"/>
    </row>
    <row r="4665" spans="23:24">
      <c r="W4665" s="36"/>
      <c r="X4665" s="7"/>
    </row>
    <row r="4666" spans="23:24">
      <c r="W4666" s="36"/>
      <c r="X4666" s="7"/>
    </row>
    <row r="4667" spans="23:24">
      <c r="W4667" s="36"/>
      <c r="X4667" s="7"/>
    </row>
    <row r="4668" spans="23:24">
      <c r="W4668" s="36"/>
      <c r="X4668" s="7"/>
    </row>
    <row r="4669" spans="23:24">
      <c r="W4669" s="36"/>
      <c r="X4669" s="7"/>
    </row>
    <row r="4670" spans="23:24">
      <c r="W4670" s="36"/>
      <c r="X4670" s="7"/>
    </row>
    <row r="4671" spans="23:24">
      <c r="W4671" s="36"/>
      <c r="X4671" s="7"/>
    </row>
    <row r="4672" spans="23:24">
      <c r="W4672" s="36"/>
      <c r="X4672" s="7"/>
    </row>
    <row r="4673" spans="23:24">
      <c r="W4673" s="36"/>
      <c r="X4673" s="7"/>
    </row>
    <row r="4674" spans="23:24">
      <c r="W4674" s="36"/>
      <c r="X4674" s="7"/>
    </row>
    <row r="4675" spans="23:24">
      <c r="W4675" s="36"/>
      <c r="X4675" s="7"/>
    </row>
    <row r="4676" spans="23:24">
      <c r="W4676" s="36"/>
      <c r="X4676" s="7"/>
    </row>
    <row r="4677" spans="23:24">
      <c r="W4677" s="36"/>
      <c r="X4677" s="7"/>
    </row>
    <row r="4678" spans="23:24">
      <c r="W4678" s="36"/>
      <c r="X4678" s="7"/>
    </row>
    <row r="4679" spans="23:24">
      <c r="W4679" s="36"/>
      <c r="X4679" s="7"/>
    </row>
    <row r="4680" spans="23:24">
      <c r="W4680" s="36"/>
      <c r="X4680" s="7"/>
    </row>
    <row r="4681" spans="23:24">
      <c r="W4681" s="36"/>
      <c r="X4681" s="7"/>
    </row>
    <row r="4682" spans="23:24">
      <c r="W4682" s="36"/>
      <c r="X4682" s="7"/>
    </row>
    <row r="4683" spans="23:24">
      <c r="W4683" s="36"/>
      <c r="X4683" s="7"/>
    </row>
    <row r="4684" spans="23:24">
      <c r="W4684" s="36"/>
      <c r="X4684" s="7"/>
    </row>
    <row r="4685" spans="23:24">
      <c r="W4685" s="36"/>
      <c r="X4685" s="7"/>
    </row>
    <row r="4686" spans="23:24">
      <c r="W4686" s="36"/>
      <c r="X4686" s="7"/>
    </row>
    <row r="4687" spans="23:24">
      <c r="W4687" s="36"/>
      <c r="X4687" s="7"/>
    </row>
    <row r="4688" spans="23:24">
      <c r="W4688" s="36"/>
      <c r="X4688" s="7"/>
    </row>
    <row r="4689" spans="23:24">
      <c r="W4689" s="36"/>
      <c r="X4689" s="7"/>
    </row>
    <row r="4690" spans="23:24">
      <c r="W4690" s="36"/>
      <c r="X4690" s="7"/>
    </row>
    <row r="4691" spans="23:24">
      <c r="W4691" s="36"/>
      <c r="X4691" s="7"/>
    </row>
    <row r="4692" spans="23:24">
      <c r="W4692" s="36"/>
      <c r="X4692" s="7"/>
    </row>
    <row r="4693" spans="23:24">
      <c r="W4693" s="36"/>
      <c r="X4693" s="7"/>
    </row>
    <row r="4694" spans="23:24">
      <c r="W4694" s="36"/>
      <c r="X4694" s="7"/>
    </row>
    <row r="4695" spans="23:24">
      <c r="W4695" s="36"/>
      <c r="X4695" s="7"/>
    </row>
    <row r="4696" spans="23:24">
      <c r="W4696" s="36"/>
      <c r="X4696" s="7"/>
    </row>
    <row r="4697" spans="23:24">
      <c r="W4697" s="36"/>
      <c r="X4697" s="7"/>
    </row>
    <row r="4698" spans="23:24">
      <c r="W4698" s="36"/>
      <c r="X4698" s="7"/>
    </row>
    <row r="4699" spans="23:24">
      <c r="W4699" s="36"/>
      <c r="X4699" s="7"/>
    </row>
    <row r="4700" spans="23:24">
      <c r="W4700" s="36"/>
      <c r="X4700" s="7"/>
    </row>
    <row r="4701" spans="23:24">
      <c r="W4701" s="36"/>
      <c r="X4701" s="7"/>
    </row>
    <row r="4702" spans="23:24">
      <c r="W4702" s="36"/>
      <c r="X4702" s="7"/>
    </row>
    <row r="4703" spans="23:24">
      <c r="W4703" s="36"/>
      <c r="X4703" s="7"/>
    </row>
    <row r="4704" spans="23:24">
      <c r="W4704" s="36"/>
      <c r="X4704" s="7"/>
    </row>
    <row r="4705" spans="23:24">
      <c r="W4705" s="36"/>
      <c r="X4705" s="7"/>
    </row>
    <row r="4706" spans="23:24">
      <c r="W4706" s="36"/>
      <c r="X4706" s="7"/>
    </row>
    <row r="4707" spans="23:24">
      <c r="W4707" s="36"/>
      <c r="X4707" s="7"/>
    </row>
    <row r="4708" spans="23:24">
      <c r="W4708" s="36"/>
      <c r="X4708" s="7"/>
    </row>
    <row r="4709" spans="23:24">
      <c r="W4709" s="36"/>
      <c r="X4709" s="7"/>
    </row>
    <row r="4710" spans="23:24">
      <c r="W4710" s="36"/>
      <c r="X4710" s="7"/>
    </row>
    <row r="4711" spans="23:24">
      <c r="W4711" s="36"/>
      <c r="X4711" s="7"/>
    </row>
    <row r="4712" spans="23:24">
      <c r="W4712" s="36"/>
      <c r="X4712" s="7"/>
    </row>
    <row r="4713" spans="23:24">
      <c r="W4713" s="36"/>
      <c r="X4713" s="7"/>
    </row>
    <row r="4714" spans="23:24">
      <c r="W4714" s="36"/>
      <c r="X4714" s="7"/>
    </row>
    <row r="4715" spans="23:24">
      <c r="W4715" s="36"/>
      <c r="X4715" s="7"/>
    </row>
    <row r="4716" spans="23:24">
      <c r="W4716" s="36"/>
      <c r="X4716" s="7"/>
    </row>
    <row r="4717" spans="23:24">
      <c r="W4717" s="36"/>
      <c r="X4717" s="7"/>
    </row>
    <row r="4718" spans="23:24">
      <c r="W4718" s="36"/>
      <c r="X4718" s="7"/>
    </row>
    <row r="4719" spans="23:24">
      <c r="W4719" s="36"/>
      <c r="X4719" s="7"/>
    </row>
    <row r="4720" spans="23:24">
      <c r="W4720" s="36"/>
      <c r="X4720" s="7"/>
    </row>
    <row r="4721" spans="23:24">
      <c r="W4721" s="36"/>
      <c r="X4721" s="7"/>
    </row>
    <row r="4722" spans="23:24">
      <c r="W4722" s="36"/>
      <c r="X4722" s="7"/>
    </row>
    <row r="4723" spans="23:24">
      <c r="W4723" s="36"/>
      <c r="X4723" s="7"/>
    </row>
    <row r="4724" spans="23:24">
      <c r="W4724" s="36"/>
      <c r="X4724" s="7"/>
    </row>
    <row r="4725" spans="23:24">
      <c r="W4725" s="36"/>
      <c r="X4725" s="7"/>
    </row>
    <row r="4726" spans="23:24">
      <c r="W4726" s="36"/>
      <c r="X4726" s="7"/>
    </row>
    <row r="4727" spans="23:24">
      <c r="W4727" s="36"/>
      <c r="X4727" s="7"/>
    </row>
    <row r="4728" spans="23:24">
      <c r="W4728" s="36"/>
      <c r="X4728" s="7"/>
    </row>
    <row r="4729" spans="23:24">
      <c r="W4729" s="36"/>
      <c r="X4729" s="7"/>
    </row>
    <row r="4730" spans="23:24">
      <c r="W4730" s="36"/>
      <c r="X4730" s="7"/>
    </row>
    <row r="4731" spans="23:24">
      <c r="W4731" s="36"/>
      <c r="X4731" s="7"/>
    </row>
    <row r="4732" spans="23:24">
      <c r="W4732" s="36"/>
      <c r="X4732" s="7"/>
    </row>
    <row r="4733" spans="23:24">
      <c r="W4733" s="36"/>
      <c r="X4733" s="7"/>
    </row>
    <row r="4734" spans="23:24">
      <c r="W4734" s="36"/>
      <c r="X4734" s="7"/>
    </row>
    <row r="4735" spans="23:24">
      <c r="W4735" s="36"/>
      <c r="X4735" s="7"/>
    </row>
    <row r="4736" spans="23:24">
      <c r="W4736" s="36"/>
      <c r="X4736" s="7"/>
    </row>
    <row r="4737" spans="23:24">
      <c r="W4737" s="36"/>
      <c r="X4737" s="7"/>
    </row>
    <row r="4738" spans="23:24">
      <c r="W4738" s="36"/>
      <c r="X4738" s="7"/>
    </row>
    <row r="4739" spans="23:24">
      <c r="W4739" s="36"/>
      <c r="X4739" s="7"/>
    </row>
    <row r="4740" spans="23:24">
      <c r="W4740" s="36"/>
      <c r="X4740" s="7"/>
    </row>
    <row r="4741" spans="23:24">
      <c r="W4741" s="36"/>
      <c r="X4741" s="7"/>
    </row>
    <row r="4742" spans="23:24">
      <c r="W4742" s="36"/>
      <c r="X4742" s="7"/>
    </row>
    <row r="4743" spans="23:24">
      <c r="W4743" s="36"/>
      <c r="X4743" s="7"/>
    </row>
    <row r="4744" spans="23:24">
      <c r="W4744" s="36"/>
      <c r="X4744" s="7"/>
    </row>
    <row r="4745" spans="23:24">
      <c r="W4745" s="36"/>
      <c r="X4745" s="7"/>
    </row>
    <row r="4746" spans="23:24">
      <c r="W4746" s="36"/>
      <c r="X4746" s="7"/>
    </row>
    <row r="4747" spans="23:24">
      <c r="W4747" s="36"/>
      <c r="X4747" s="7"/>
    </row>
    <row r="4748" spans="23:24">
      <c r="W4748" s="36"/>
      <c r="X4748" s="7"/>
    </row>
    <row r="4749" spans="23:24">
      <c r="W4749" s="36"/>
      <c r="X4749" s="7"/>
    </row>
    <row r="4750" spans="23:24">
      <c r="W4750" s="36"/>
      <c r="X4750" s="7"/>
    </row>
    <row r="4751" spans="23:24">
      <c r="W4751" s="36"/>
      <c r="X4751" s="7"/>
    </row>
    <row r="4752" spans="23:24">
      <c r="W4752" s="36"/>
      <c r="X4752" s="7"/>
    </row>
    <row r="4753" spans="23:24">
      <c r="W4753" s="36"/>
      <c r="X4753" s="7"/>
    </row>
    <row r="4754" spans="23:24">
      <c r="W4754" s="36"/>
      <c r="X4754" s="7"/>
    </row>
    <row r="4755" spans="23:24">
      <c r="W4755" s="36"/>
      <c r="X4755" s="7"/>
    </row>
    <row r="4756" spans="23:24">
      <c r="W4756" s="36"/>
      <c r="X4756" s="7"/>
    </row>
    <row r="4757" spans="23:24">
      <c r="W4757" s="36"/>
      <c r="X4757" s="7"/>
    </row>
    <row r="4758" spans="23:24">
      <c r="W4758" s="36"/>
      <c r="X4758" s="7"/>
    </row>
    <row r="4759" spans="23:24">
      <c r="W4759" s="36"/>
      <c r="X4759" s="7"/>
    </row>
    <row r="4760" spans="23:24">
      <c r="W4760" s="36"/>
      <c r="X4760" s="7"/>
    </row>
    <row r="4761" spans="23:24">
      <c r="W4761" s="36"/>
      <c r="X4761" s="7"/>
    </row>
    <row r="4762" spans="23:24">
      <c r="W4762" s="36"/>
      <c r="X4762" s="7"/>
    </row>
    <row r="4763" spans="23:24">
      <c r="W4763" s="36"/>
      <c r="X4763" s="7"/>
    </row>
    <row r="4764" spans="23:24">
      <c r="W4764" s="36"/>
      <c r="X4764" s="7"/>
    </row>
    <row r="4765" spans="23:24">
      <c r="W4765" s="36"/>
      <c r="X4765" s="7"/>
    </row>
    <row r="4766" spans="23:24">
      <c r="W4766" s="36"/>
      <c r="X4766" s="7"/>
    </row>
    <row r="4767" spans="23:24">
      <c r="W4767" s="36"/>
      <c r="X4767" s="7"/>
    </row>
    <row r="4768" spans="23:24">
      <c r="W4768" s="36"/>
      <c r="X4768" s="7"/>
    </row>
    <row r="4769" spans="23:24">
      <c r="W4769" s="36"/>
      <c r="X4769" s="7"/>
    </row>
    <row r="4770" spans="23:24">
      <c r="W4770" s="36"/>
      <c r="X4770" s="7"/>
    </row>
    <row r="4771" spans="23:24">
      <c r="W4771" s="36"/>
      <c r="X4771" s="7"/>
    </row>
    <row r="4772" spans="23:24">
      <c r="W4772" s="36"/>
      <c r="X4772" s="7"/>
    </row>
    <row r="4773" spans="23:24">
      <c r="W4773" s="36"/>
      <c r="X4773" s="7"/>
    </row>
    <row r="4774" spans="23:24">
      <c r="W4774" s="36"/>
      <c r="X4774" s="7"/>
    </row>
    <row r="4775" spans="23:24">
      <c r="W4775" s="36"/>
      <c r="X4775" s="7"/>
    </row>
    <row r="4776" spans="23:24">
      <c r="W4776" s="36"/>
      <c r="X4776" s="7"/>
    </row>
    <row r="4777" spans="23:24">
      <c r="W4777" s="36"/>
      <c r="X4777" s="7"/>
    </row>
    <row r="4778" spans="23:24">
      <c r="W4778" s="36"/>
      <c r="X4778" s="7"/>
    </row>
    <row r="4779" spans="23:24">
      <c r="W4779" s="36"/>
      <c r="X4779" s="7"/>
    </row>
    <row r="4780" spans="23:24">
      <c r="W4780" s="36"/>
      <c r="X4780" s="7"/>
    </row>
    <row r="4781" spans="23:24">
      <c r="W4781" s="36"/>
      <c r="X4781" s="7"/>
    </row>
    <row r="4782" spans="23:24">
      <c r="W4782" s="36"/>
      <c r="X4782" s="7"/>
    </row>
    <row r="4783" spans="23:24">
      <c r="W4783" s="36"/>
      <c r="X4783" s="7"/>
    </row>
    <row r="4784" spans="23:24">
      <c r="W4784" s="36"/>
      <c r="X4784" s="7"/>
    </row>
    <row r="4785" spans="23:24">
      <c r="W4785" s="36"/>
      <c r="X4785" s="7"/>
    </row>
    <row r="4786" spans="23:24">
      <c r="W4786" s="36"/>
      <c r="X4786" s="7"/>
    </row>
    <row r="4787" spans="23:24">
      <c r="W4787" s="36"/>
      <c r="X4787" s="7"/>
    </row>
    <row r="4788" spans="23:24">
      <c r="W4788" s="36"/>
      <c r="X4788" s="7"/>
    </row>
    <row r="4789" spans="23:24">
      <c r="W4789" s="36"/>
      <c r="X4789" s="7"/>
    </row>
    <row r="4790" spans="23:24">
      <c r="W4790" s="36"/>
      <c r="X4790" s="7"/>
    </row>
    <row r="4791" spans="23:24">
      <c r="W4791" s="36"/>
      <c r="X4791" s="7"/>
    </row>
    <row r="4792" spans="23:24">
      <c r="W4792" s="36"/>
      <c r="X4792" s="7"/>
    </row>
    <row r="4793" spans="23:24">
      <c r="W4793" s="36"/>
      <c r="X4793" s="7"/>
    </row>
    <row r="4794" spans="23:24">
      <c r="W4794" s="36"/>
      <c r="X4794" s="7"/>
    </row>
    <row r="4795" spans="23:24">
      <c r="W4795" s="36"/>
      <c r="X4795" s="7"/>
    </row>
    <row r="4796" spans="23:24">
      <c r="W4796" s="36"/>
      <c r="X4796" s="7"/>
    </row>
    <row r="4797" spans="23:24">
      <c r="W4797" s="36"/>
      <c r="X4797" s="7"/>
    </row>
    <row r="4798" spans="23:24">
      <c r="W4798" s="36"/>
      <c r="X4798" s="7"/>
    </row>
    <row r="4799" spans="23:24">
      <c r="W4799" s="36"/>
      <c r="X4799" s="7"/>
    </row>
    <row r="4800" spans="23:24">
      <c r="W4800" s="36"/>
      <c r="X4800" s="7"/>
    </row>
    <row r="4801" spans="23:24">
      <c r="W4801" s="36"/>
      <c r="X4801" s="7"/>
    </row>
    <row r="4802" spans="23:24">
      <c r="W4802" s="36"/>
      <c r="X4802" s="7"/>
    </row>
    <row r="4803" spans="23:24">
      <c r="W4803" s="36"/>
      <c r="X4803" s="7"/>
    </row>
    <row r="4804" spans="23:24">
      <c r="W4804" s="36"/>
      <c r="X4804" s="7"/>
    </row>
    <row r="4805" spans="23:24">
      <c r="W4805" s="36"/>
      <c r="X4805" s="7"/>
    </row>
    <row r="4806" spans="23:24">
      <c r="W4806" s="36"/>
      <c r="X4806" s="7"/>
    </row>
    <row r="4807" spans="23:24">
      <c r="W4807" s="36"/>
      <c r="X4807" s="7"/>
    </row>
    <row r="4808" spans="23:24">
      <c r="W4808" s="36"/>
      <c r="X4808" s="7"/>
    </row>
    <row r="4809" spans="23:24">
      <c r="W4809" s="36"/>
      <c r="X4809" s="7"/>
    </row>
    <row r="4810" spans="23:24">
      <c r="W4810" s="36"/>
      <c r="X4810" s="7"/>
    </row>
    <row r="4811" spans="23:24">
      <c r="W4811" s="36"/>
      <c r="X4811" s="7"/>
    </row>
    <row r="4812" spans="23:24">
      <c r="W4812" s="36"/>
      <c r="X4812" s="7"/>
    </row>
    <row r="4813" spans="23:24">
      <c r="W4813" s="36"/>
      <c r="X4813" s="7"/>
    </row>
    <row r="4814" spans="23:24">
      <c r="W4814" s="36"/>
      <c r="X4814" s="7"/>
    </row>
    <row r="4815" spans="23:24">
      <c r="W4815" s="36"/>
      <c r="X4815" s="7"/>
    </row>
    <row r="4816" spans="23:24">
      <c r="W4816" s="36"/>
      <c r="X4816" s="7"/>
    </row>
    <row r="4817" spans="23:24">
      <c r="W4817" s="36"/>
      <c r="X4817" s="7"/>
    </row>
    <row r="4818" spans="23:24">
      <c r="W4818" s="36"/>
      <c r="X4818" s="7"/>
    </row>
    <row r="4819" spans="23:24">
      <c r="W4819" s="36"/>
      <c r="X4819" s="7"/>
    </row>
    <row r="4820" spans="23:24">
      <c r="W4820" s="36"/>
      <c r="X4820" s="7"/>
    </row>
    <row r="4821" spans="23:24">
      <c r="W4821" s="36"/>
      <c r="X4821" s="7"/>
    </row>
    <row r="4822" spans="23:24">
      <c r="W4822" s="36"/>
      <c r="X4822" s="7"/>
    </row>
    <row r="4823" spans="23:24">
      <c r="W4823" s="36"/>
      <c r="X4823" s="7"/>
    </row>
    <row r="4824" spans="23:24">
      <c r="W4824" s="36"/>
      <c r="X4824" s="7"/>
    </row>
    <row r="4825" spans="23:24">
      <c r="W4825" s="36"/>
      <c r="X4825" s="7"/>
    </row>
    <row r="4826" spans="23:24">
      <c r="W4826" s="36"/>
      <c r="X4826" s="7"/>
    </row>
    <row r="4827" spans="23:24">
      <c r="W4827" s="36"/>
      <c r="X4827" s="7"/>
    </row>
    <row r="4828" spans="23:24">
      <c r="W4828" s="36"/>
      <c r="X4828" s="7"/>
    </row>
    <row r="4829" spans="23:24">
      <c r="W4829" s="36"/>
      <c r="X4829" s="7"/>
    </row>
    <row r="4830" spans="23:24">
      <c r="W4830" s="36"/>
      <c r="X4830" s="7"/>
    </row>
    <row r="4831" spans="23:24">
      <c r="W4831" s="36"/>
      <c r="X4831" s="7"/>
    </row>
    <row r="4832" spans="23:24">
      <c r="W4832" s="36"/>
      <c r="X4832" s="7"/>
    </row>
    <row r="4833" spans="23:24">
      <c r="W4833" s="36"/>
      <c r="X4833" s="7"/>
    </row>
    <row r="4834" spans="23:24">
      <c r="W4834" s="36"/>
      <c r="X4834" s="7"/>
    </row>
    <row r="4835" spans="23:24">
      <c r="W4835" s="36"/>
      <c r="X4835" s="7"/>
    </row>
    <row r="4836" spans="23:24">
      <c r="W4836" s="36"/>
      <c r="X4836" s="7"/>
    </row>
    <row r="4837" spans="23:24">
      <c r="W4837" s="36"/>
      <c r="X4837" s="7"/>
    </row>
    <row r="4838" spans="23:24">
      <c r="W4838" s="36"/>
      <c r="X4838" s="7"/>
    </row>
    <row r="4839" spans="23:24">
      <c r="W4839" s="36"/>
      <c r="X4839" s="7"/>
    </row>
    <row r="4840" spans="23:24">
      <c r="W4840" s="36"/>
      <c r="X4840" s="7"/>
    </row>
    <row r="4841" spans="23:24">
      <c r="W4841" s="36"/>
      <c r="X4841" s="7"/>
    </row>
    <row r="4842" spans="23:24">
      <c r="W4842" s="36"/>
      <c r="X4842" s="7"/>
    </row>
    <row r="4843" spans="23:24">
      <c r="W4843" s="36"/>
      <c r="X4843" s="7"/>
    </row>
    <row r="4844" spans="23:24">
      <c r="W4844" s="36"/>
      <c r="X4844" s="7"/>
    </row>
    <row r="4845" spans="23:24">
      <c r="W4845" s="36"/>
      <c r="X4845" s="7"/>
    </row>
    <row r="4846" spans="23:24">
      <c r="W4846" s="36"/>
      <c r="X4846" s="7"/>
    </row>
    <row r="4847" spans="23:24">
      <c r="W4847" s="36"/>
      <c r="X4847" s="7"/>
    </row>
    <row r="4848" spans="23:24">
      <c r="W4848" s="36"/>
      <c r="X4848" s="7"/>
    </row>
    <row r="4849" spans="23:24">
      <c r="W4849" s="36"/>
      <c r="X4849" s="7"/>
    </row>
    <row r="4850" spans="23:24">
      <c r="W4850" s="36"/>
      <c r="X4850" s="7"/>
    </row>
    <row r="4851" spans="23:24">
      <c r="W4851" s="36"/>
      <c r="X4851" s="7"/>
    </row>
    <row r="4852" spans="23:24">
      <c r="W4852" s="36"/>
      <c r="X4852" s="7"/>
    </row>
    <row r="4853" spans="23:24">
      <c r="W4853" s="36"/>
      <c r="X4853" s="7"/>
    </row>
    <row r="4854" spans="23:24">
      <c r="W4854" s="36"/>
      <c r="X4854" s="7"/>
    </row>
    <row r="4855" spans="23:24">
      <c r="W4855" s="36"/>
      <c r="X4855" s="7"/>
    </row>
    <row r="4856" spans="23:24">
      <c r="W4856" s="36"/>
      <c r="X4856" s="7"/>
    </row>
    <row r="4857" spans="23:24">
      <c r="W4857" s="36"/>
      <c r="X4857" s="7"/>
    </row>
    <row r="4858" spans="23:24">
      <c r="W4858" s="36"/>
      <c r="X4858" s="7"/>
    </row>
    <row r="4859" spans="23:24">
      <c r="W4859" s="36"/>
      <c r="X4859" s="7"/>
    </row>
    <row r="4860" spans="23:24">
      <c r="W4860" s="36"/>
      <c r="X4860" s="7"/>
    </row>
    <row r="4861" spans="23:24">
      <c r="W4861" s="36"/>
      <c r="X4861" s="7"/>
    </row>
    <row r="4862" spans="23:24">
      <c r="W4862" s="36"/>
      <c r="X4862" s="7"/>
    </row>
    <row r="4863" spans="23:24">
      <c r="W4863" s="36"/>
      <c r="X4863" s="7"/>
    </row>
    <row r="4864" spans="23:24">
      <c r="W4864" s="36"/>
      <c r="X4864" s="7"/>
    </row>
    <row r="4865" spans="23:24">
      <c r="W4865" s="36"/>
      <c r="X4865" s="7"/>
    </row>
    <row r="4866" spans="23:24">
      <c r="W4866" s="36"/>
      <c r="X4866" s="7"/>
    </row>
    <row r="4867" spans="23:24">
      <c r="W4867" s="36"/>
      <c r="X4867" s="7"/>
    </row>
    <row r="4868" spans="23:24">
      <c r="W4868" s="36"/>
      <c r="X4868" s="7"/>
    </row>
    <row r="4869" spans="23:24">
      <c r="W4869" s="36"/>
      <c r="X4869" s="7"/>
    </row>
    <row r="4870" spans="23:24">
      <c r="W4870" s="36"/>
      <c r="X4870" s="7"/>
    </row>
    <row r="4871" spans="23:24">
      <c r="W4871" s="36"/>
      <c r="X4871" s="7"/>
    </row>
    <row r="4872" spans="23:24">
      <c r="W4872" s="36"/>
      <c r="X4872" s="7"/>
    </row>
    <row r="4873" spans="23:24">
      <c r="W4873" s="36"/>
      <c r="X4873" s="7"/>
    </row>
    <row r="4874" spans="23:24">
      <c r="W4874" s="36"/>
      <c r="X4874" s="7"/>
    </row>
    <row r="4875" spans="23:24">
      <c r="W4875" s="36"/>
      <c r="X4875" s="7"/>
    </row>
    <row r="4876" spans="23:24">
      <c r="W4876" s="36"/>
      <c r="X4876" s="7"/>
    </row>
    <row r="4877" spans="23:24">
      <c r="W4877" s="36"/>
      <c r="X4877" s="7"/>
    </row>
    <row r="4878" spans="23:24">
      <c r="W4878" s="36"/>
      <c r="X4878" s="7"/>
    </row>
    <row r="4879" spans="23:24">
      <c r="W4879" s="36"/>
      <c r="X4879" s="7"/>
    </row>
    <row r="4880" spans="23:24">
      <c r="W4880" s="36"/>
      <c r="X4880" s="7"/>
    </row>
    <row r="4881" spans="23:24">
      <c r="W4881" s="36"/>
      <c r="X4881" s="7"/>
    </row>
    <row r="4882" spans="23:24">
      <c r="W4882" s="36"/>
      <c r="X4882" s="7"/>
    </row>
    <row r="4883" spans="23:24">
      <c r="W4883" s="36"/>
      <c r="X4883" s="7"/>
    </row>
    <row r="4884" spans="23:24">
      <c r="W4884" s="36"/>
      <c r="X4884" s="7"/>
    </row>
    <row r="4885" spans="23:24">
      <c r="W4885" s="36"/>
      <c r="X4885" s="7"/>
    </row>
    <row r="4886" spans="23:24">
      <c r="W4886" s="36"/>
      <c r="X4886" s="7"/>
    </row>
    <row r="4887" spans="23:24">
      <c r="W4887" s="36"/>
      <c r="X4887" s="7"/>
    </row>
    <row r="4888" spans="23:24">
      <c r="W4888" s="36"/>
      <c r="X4888" s="7"/>
    </row>
    <row r="4889" spans="23:24">
      <c r="W4889" s="36"/>
      <c r="X4889" s="7"/>
    </row>
    <row r="4890" spans="23:24">
      <c r="W4890" s="36"/>
      <c r="X4890" s="7"/>
    </row>
    <row r="4891" spans="23:24">
      <c r="W4891" s="36"/>
      <c r="X4891" s="7"/>
    </row>
    <row r="4892" spans="23:24">
      <c r="W4892" s="36"/>
      <c r="X4892" s="7"/>
    </row>
    <row r="4893" spans="23:24">
      <c r="W4893" s="36"/>
      <c r="X4893" s="7"/>
    </row>
    <row r="4894" spans="23:24">
      <c r="W4894" s="36"/>
      <c r="X4894" s="7"/>
    </row>
    <row r="4895" spans="23:24">
      <c r="W4895" s="36"/>
      <c r="X4895" s="7"/>
    </row>
    <row r="4896" spans="23:24">
      <c r="W4896" s="36"/>
      <c r="X4896" s="7"/>
    </row>
    <row r="4897" spans="23:24">
      <c r="W4897" s="36"/>
      <c r="X4897" s="7"/>
    </row>
    <row r="4898" spans="23:24">
      <c r="W4898" s="36"/>
      <c r="X4898" s="7"/>
    </row>
    <row r="4899" spans="23:24">
      <c r="W4899" s="36"/>
      <c r="X4899" s="7"/>
    </row>
    <row r="4900" spans="23:24">
      <c r="W4900" s="36"/>
      <c r="X4900" s="7"/>
    </row>
    <row r="4901" spans="23:24">
      <c r="W4901" s="36"/>
      <c r="X4901" s="7"/>
    </row>
    <row r="4902" spans="23:24">
      <c r="W4902" s="36"/>
      <c r="X4902" s="7"/>
    </row>
    <row r="4903" spans="23:24">
      <c r="W4903" s="36"/>
      <c r="X4903" s="7"/>
    </row>
    <row r="4904" spans="23:24">
      <c r="W4904" s="36"/>
      <c r="X4904" s="7"/>
    </row>
    <row r="4905" spans="23:24">
      <c r="W4905" s="36"/>
      <c r="X4905" s="7"/>
    </row>
    <row r="4906" spans="23:24">
      <c r="W4906" s="36"/>
      <c r="X4906" s="7"/>
    </row>
    <row r="4907" spans="23:24">
      <c r="W4907" s="36"/>
      <c r="X4907" s="7"/>
    </row>
    <row r="4908" spans="23:24">
      <c r="W4908" s="36"/>
      <c r="X4908" s="7"/>
    </row>
    <row r="4909" spans="23:24">
      <c r="W4909" s="36"/>
      <c r="X4909" s="7"/>
    </row>
    <row r="4910" spans="23:24">
      <c r="W4910" s="36"/>
      <c r="X4910" s="7"/>
    </row>
    <row r="4911" spans="23:24">
      <c r="W4911" s="36"/>
      <c r="X4911" s="7"/>
    </row>
    <row r="4912" spans="23:24">
      <c r="W4912" s="36"/>
      <c r="X4912" s="7"/>
    </row>
    <row r="4913" spans="23:24">
      <c r="W4913" s="36"/>
      <c r="X4913" s="7"/>
    </row>
    <row r="4914" spans="23:24">
      <c r="W4914" s="36"/>
      <c r="X4914" s="7"/>
    </row>
    <row r="4915" spans="23:24">
      <c r="W4915" s="36"/>
      <c r="X4915" s="7"/>
    </row>
    <row r="4916" spans="23:24">
      <c r="W4916" s="36"/>
      <c r="X4916" s="7"/>
    </row>
    <row r="4917" spans="23:24">
      <c r="W4917" s="36"/>
      <c r="X4917" s="7"/>
    </row>
    <row r="4918" spans="23:24">
      <c r="W4918" s="36"/>
      <c r="X4918" s="7"/>
    </row>
    <row r="4919" spans="23:24">
      <c r="W4919" s="36"/>
      <c r="X4919" s="7"/>
    </row>
    <row r="4920" spans="23:24">
      <c r="W4920" s="36"/>
      <c r="X4920" s="7"/>
    </row>
    <row r="4921" spans="23:24">
      <c r="W4921" s="36"/>
      <c r="X4921" s="7"/>
    </row>
    <row r="4922" spans="23:24">
      <c r="W4922" s="36"/>
      <c r="X4922" s="7"/>
    </row>
    <row r="4923" spans="23:24">
      <c r="W4923" s="36"/>
      <c r="X4923" s="7"/>
    </row>
    <row r="4924" spans="23:24">
      <c r="W4924" s="36"/>
      <c r="X4924" s="7"/>
    </row>
    <row r="4925" spans="23:24">
      <c r="W4925" s="36"/>
      <c r="X4925" s="7"/>
    </row>
    <row r="4926" spans="23:24">
      <c r="W4926" s="36"/>
      <c r="X4926" s="7"/>
    </row>
    <row r="4927" spans="23:24">
      <c r="W4927" s="36"/>
      <c r="X4927" s="7"/>
    </row>
    <row r="4928" spans="23:24">
      <c r="W4928" s="36"/>
      <c r="X4928" s="7"/>
    </row>
    <row r="4929" spans="23:24">
      <c r="W4929" s="36"/>
      <c r="X4929" s="7"/>
    </row>
    <row r="4930" spans="23:24">
      <c r="W4930" s="36"/>
      <c r="X4930" s="7"/>
    </row>
    <row r="4931" spans="23:24">
      <c r="W4931" s="36"/>
      <c r="X4931" s="7"/>
    </row>
    <row r="4932" spans="23:24">
      <c r="W4932" s="36"/>
      <c r="X4932" s="7"/>
    </row>
    <row r="4933" spans="23:24">
      <c r="W4933" s="36"/>
      <c r="X4933" s="7"/>
    </row>
    <row r="4934" spans="23:24">
      <c r="W4934" s="36"/>
      <c r="X4934" s="7"/>
    </row>
    <row r="4935" spans="23:24">
      <c r="W4935" s="36"/>
      <c r="X4935" s="7"/>
    </row>
    <row r="4936" spans="23:24">
      <c r="W4936" s="36"/>
      <c r="X4936" s="7"/>
    </row>
    <row r="4937" spans="23:24">
      <c r="W4937" s="36"/>
      <c r="X4937" s="7"/>
    </row>
    <row r="4938" spans="23:24">
      <c r="W4938" s="36"/>
      <c r="X4938" s="7"/>
    </row>
    <row r="4939" spans="23:24">
      <c r="W4939" s="36"/>
      <c r="X4939" s="7"/>
    </row>
    <row r="4940" spans="23:24">
      <c r="W4940" s="36"/>
      <c r="X4940" s="7"/>
    </row>
    <row r="4941" spans="23:24">
      <c r="W4941" s="36"/>
      <c r="X4941" s="7"/>
    </row>
    <row r="4942" spans="23:24">
      <c r="W4942" s="36"/>
      <c r="X4942" s="7"/>
    </row>
    <row r="4943" spans="23:24">
      <c r="W4943" s="36"/>
      <c r="X4943" s="7"/>
    </row>
    <row r="4944" spans="23:24">
      <c r="W4944" s="36"/>
      <c r="X4944" s="7"/>
    </row>
    <row r="4945" spans="23:24">
      <c r="W4945" s="36"/>
      <c r="X4945" s="7"/>
    </row>
    <row r="4946" spans="23:24">
      <c r="W4946" s="36"/>
      <c r="X4946" s="7"/>
    </row>
    <row r="4947" spans="23:24">
      <c r="W4947" s="36"/>
      <c r="X4947" s="7"/>
    </row>
    <row r="4948" spans="23:24">
      <c r="W4948" s="36"/>
      <c r="X4948" s="7"/>
    </row>
    <row r="4949" spans="23:24">
      <c r="W4949" s="36"/>
      <c r="X4949" s="7"/>
    </row>
    <row r="4950" spans="23:24">
      <c r="W4950" s="36"/>
      <c r="X4950" s="7"/>
    </row>
    <row r="4951" spans="23:24">
      <c r="W4951" s="36"/>
      <c r="X4951" s="7"/>
    </row>
    <row r="4952" spans="23:24">
      <c r="W4952" s="36"/>
      <c r="X4952" s="7"/>
    </row>
    <row r="4953" spans="23:24">
      <c r="W4953" s="36"/>
      <c r="X4953" s="7"/>
    </row>
    <row r="4954" spans="23:24">
      <c r="W4954" s="36"/>
      <c r="X4954" s="7"/>
    </row>
    <row r="4955" spans="23:24">
      <c r="W4955" s="36"/>
      <c r="X4955" s="7"/>
    </row>
    <row r="4956" spans="23:24">
      <c r="W4956" s="36"/>
      <c r="X4956" s="7"/>
    </row>
    <row r="4957" spans="23:24">
      <c r="W4957" s="36"/>
      <c r="X4957" s="7"/>
    </row>
    <row r="4958" spans="23:24">
      <c r="W4958" s="36"/>
      <c r="X4958" s="7"/>
    </row>
    <row r="4959" spans="23:24">
      <c r="W4959" s="36"/>
      <c r="X4959" s="7"/>
    </row>
    <row r="4960" spans="23:24">
      <c r="W4960" s="36"/>
      <c r="X4960" s="7"/>
    </row>
    <row r="4961" spans="23:24">
      <c r="W4961" s="36"/>
      <c r="X4961" s="7"/>
    </row>
    <row r="4962" spans="23:24">
      <c r="W4962" s="36"/>
      <c r="X4962" s="7"/>
    </row>
    <row r="4963" spans="23:24">
      <c r="W4963" s="36"/>
      <c r="X4963" s="7"/>
    </row>
    <row r="4964" spans="23:24">
      <c r="W4964" s="36"/>
      <c r="X4964" s="7"/>
    </row>
    <row r="4965" spans="23:24">
      <c r="W4965" s="36"/>
      <c r="X4965" s="7"/>
    </row>
    <row r="4966" spans="23:24">
      <c r="W4966" s="36"/>
      <c r="X4966" s="7"/>
    </row>
    <row r="4967" spans="23:24">
      <c r="W4967" s="36"/>
      <c r="X4967" s="7"/>
    </row>
    <row r="4968" spans="23:24">
      <c r="W4968" s="36"/>
      <c r="X4968" s="7"/>
    </row>
    <row r="4969" spans="23:24">
      <c r="W4969" s="36"/>
      <c r="X4969" s="7"/>
    </row>
    <row r="4970" spans="23:24">
      <c r="W4970" s="36"/>
      <c r="X4970" s="7"/>
    </row>
    <row r="4971" spans="23:24">
      <c r="W4971" s="36"/>
      <c r="X4971" s="7"/>
    </row>
    <row r="4972" spans="23:24">
      <c r="W4972" s="36"/>
      <c r="X4972" s="7"/>
    </row>
    <row r="4973" spans="23:24">
      <c r="W4973" s="36"/>
      <c r="X4973" s="7"/>
    </row>
    <row r="4974" spans="23:24">
      <c r="W4974" s="36"/>
      <c r="X4974" s="7"/>
    </row>
    <row r="4975" spans="23:24">
      <c r="W4975" s="36"/>
      <c r="X4975" s="7"/>
    </row>
    <row r="4976" spans="23:24">
      <c r="W4976" s="36"/>
      <c r="X4976" s="7"/>
    </row>
    <row r="4977" spans="23:24">
      <c r="W4977" s="36"/>
      <c r="X4977" s="7"/>
    </row>
    <row r="4978" spans="23:24">
      <c r="W4978" s="36"/>
      <c r="X4978" s="7"/>
    </row>
    <row r="4979" spans="23:24">
      <c r="W4979" s="36"/>
      <c r="X4979" s="7"/>
    </row>
    <row r="4980" spans="23:24">
      <c r="W4980" s="36"/>
      <c r="X4980" s="7"/>
    </row>
    <row r="4981" spans="23:24">
      <c r="W4981" s="36"/>
      <c r="X4981" s="7"/>
    </row>
    <row r="4982" spans="23:24">
      <c r="W4982" s="36"/>
      <c r="X4982" s="7"/>
    </row>
    <row r="4983" spans="23:24">
      <c r="W4983" s="36"/>
      <c r="X4983" s="7"/>
    </row>
    <row r="4984" spans="23:24">
      <c r="W4984" s="36"/>
      <c r="X4984" s="7"/>
    </row>
    <row r="4985" spans="23:24">
      <c r="W4985" s="36"/>
      <c r="X4985" s="7"/>
    </row>
    <row r="4986" spans="23:24">
      <c r="W4986" s="36"/>
      <c r="X4986" s="7"/>
    </row>
    <row r="4987" spans="23:24">
      <c r="W4987" s="36"/>
      <c r="X4987" s="7"/>
    </row>
    <row r="4988" spans="23:24">
      <c r="W4988" s="36"/>
      <c r="X4988" s="7"/>
    </row>
    <row r="4989" spans="23:24">
      <c r="W4989" s="36"/>
      <c r="X4989" s="7"/>
    </row>
    <row r="4990" spans="23:24">
      <c r="W4990" s="36"/>
      <c r="X4990" s="7"/>
    </row>
    <row r="4991" spans="23:24">
      <c r="W4991" s="36"/>
      <c r="X4991" s="7"/>
    </row>
    <row r="4992" spans="23:24">
      <c r="W4992" s="36"/>
      <c r="X4992" s="7"/>
    </row>
    <row r="4993" spans="23:24">
      <c r="W4993" s="36"/>
      <c r="X4993" s="7"/>
    </row>
    <row r="4994" spans="23:24">
      <c r="W4994" s="36"/>
      <c r="X4994" s="7"/>
    </row>
    <row r="4995" spans="23:24">
      <c r="W4995" s="36"/>
      <c r="X4995" s="7"/>
    </row>
    <row r="4996" spans="23:24">
      <c r="W4996" s="36"/>
      <c r="X4996" s="7"/>
    </row>
    <row r="4997" spans="23:24">
      <c r="W4997" s="36"/>
      <c r="X4997" s="7"/>
    </row>
    <row r="4998" spans="23:24">
      <c r="W4998" s="36"/>
      <c r="X4998" s="7"/>
    </row>
    <row r="4999" spans="23:24">
      <c r="W4999" s="36"/>
      <c r="X4999" s="7"/>
    </row>
    <row r="5000" spans="23:24">
      <c r="W5000" s="36"/>
      <c r="X5000" s="7"/>
    </row>
    <row r="5001" spans="23:24">
      <c r="W5001" s="36"/>
      <c r="X5001" s="7"/>
    </row>
    <row r="5002" spans="23:24">
      <c r="W5002" s="36"/>
      <c r="X5002" s="7"/>
    </row>
    <row r="5003" spans="23:24">
      <c r="W5003" s="36"/>
      <c r="X5003" s="7"/>
    </row>
    <row r="5004" spans="23:24">
      <c r="W5004" s="36"/>
      <c r="X5004" s="7"/>
    </row>
    <row r="5005" spans="23:24">
      <c r="W5005" s="36"/>
      <c r="X5005" s="7"/>
    </row>
    <row r="5006" spans="23:24">
      <c r="W5006" s="36"/>
      <c r="X5006" s="7"/>
    </row>
    <row r="5007" spans="23:24">
      <c r="W5007" s="36"/>
      <c r="X5007" s="7"/>
    </row>
    <row r="5008" spans="23:24">
      <c r="W5008" s="36"/>
      <c r="X5008" s="7"/>
    </row>
    <row r="5009" spans="23:24">
      <c r="W5009" s="36"/>
      <c r="X5009" s="7"/>
    </row>
    <row r="5010" spans="23:24">
      <c r="W5010" s="36"/>
      <c r="X5010" s="7"/>
    </row>
    <row r="5011" spans="23:24">
      <c r="W5011" s="36"/>
      <c r="X5011" s="7"/>
    </row>
    <row r="5012" spans="23:24">
      <c r="W5012" s="36"/>
      <c r="X5012" s="7"/>
    </row>
    <row r="5013" spans="23:24">
      <c r="W5013" s="36"/>
      <c r="X5013" s="7"/>
    </row>
    <row r="5014" spans="23:24">
      <c r="W5014" s="36"/>
      <c r="X5014" s="7"/>
    </row>
    <row r="5015" spans="23:24">
      <c r="W5015" s="36"/>
      <c r="X5015" s="7"/>
    </row>
    <row r="5016" spans="23:24">
      <c r="W5016" s="36"/>
      <c r="X5016" s="7"/>
    </row>
    <row r="5017" spans="23:24">
      <c r="W5017" s="36"/>
      <c r="X5017" s="7"/>
    </row>
    <row r="5018" spans="23:24">
      <c r="W5018" s="36"/>
      <c r="X5018" s="7"/>
    </row>
    <row r="5019" spans="23:24">
      <c r="W5019" s="36"/>
      <c r="X5019" s="7"/>
    </row>
    <row r="5020" spans="23:24">
      <c r="W5020" s="36"/>
      <c r="X5020" s="7"/>
    </row>
    <row r="5021" spans="23:24">
      <c r="W5021" s="36"/>
      <c r="X5021" s="7"/>
    </row>
    <row r="5022" spans="23:24">
      <c r="W5022" s="36"/>
      <c r="X5022" s="7"/>
    </row>
    <row r="5023" spans="23:24">
      <c r="W5023" s="36"/>
      <c r="X5023" s="7"/>
    </row>
    <row r="5024" spans="23:24">
      <c r="W5024" s="36"/>
      <c r="X5024" s="7"/>
    </row>
    <row r="5025" spans="23:24">
      <c r="W5025" s="36"/>
      <c r="X5025" s="7"/>
    </row>
    <row r="5026" spans="23:24">
      <c r="W5026" s="36"/>
      <c r="X5026" s="7"/>
    </row>
    <row r="5027" spans="23:24">
      <c r="W5027" s="36"/>
      <c r="X5027" s="7"/>
    </row>
    <row r="5028" spans="23:24">
      <c r="W5028" s="36"/>
      <c r="X5028" s="7"/>
    </row>
    <row r="5029" spans="23:24">
      <c r="W5029" s="36"/>
      <c r="X5029" s="7"/>
    </row>
    <row r="5030" spans="23:24">
      <c r="W5030" s="36"/>
      <c r="X5030" s="7"/>
    </row>
    <row r="5031" spans="23:24">
      <c r="W5031" s="36"/>
      <c r="X5031" s="7"/>
    </row>
    <row r="5032" spans="23:24">
      <c r="W5032" s="36"/>
      <c r="X5032" s="7"/>
    </row>
    <row r="5033" spans="23:24">
      <c r="W5033" s="36"/>
      <c r="X5033" s="7"/>
    </row>
    <row r="5034" spans="23:24">
      <c r="W5034" s="36"/>
      <c r="X5034" s="7"/>
    </row>
    <row r="5035" spans="23:24">
      <c r="W5035" s="36"/>
      <c r="X5035" s="7"/>
    </row>
    <row r="5036" spans="23:24">
      <c r="W5036" s="36"/>
      <c r="X5036" s="7"/>
    </row>
    <row r="5037" spans="23:24">
      <c r="W5037" s="36"/>
      <c r="X5037" s="7"/>
    </row>
    <row r="5038" spans="23:24">
      <c r="W5038" s="36"/>
      <c r="X5038" s="7"/>
    </row>
    <row r="5039" spans="23:24">
      <c r="W5039" s="36"/>
      <c r="X5039" s="7"/>
    </row>
    <row r="5040" spans="23:24">
      <c r="W5040" s="36"/>
      <c r="X5040" s="7"/>
    </row>
    <row r="5041" spans="23:24">
      <c r="W5041" s="36"/>
      <c r="X5041" s="7"/>
    </row>
    <row r="5042" spans="23:24">
      <c r="W5042" s="36"/>
      <c r="X5042" s="7"/>
    </row>
    <row r="5043" spans="23:24">
      <c r="W5043" s="36"/>
      <c r="X5043" s="7"/>
    </row>
    <row r="5044" spans="23:24">
      <c r="W5044" s="36"/>
      <c r="X5044" s="7"/>
    </row>
    <row r="5045" spans="23:24">
      <c r="W5045" s="36"/>
      <c r="X5045" s="7"/>
    </row>
    <row r="5046" spans="23:24">
      <c r="W5046" s="36"/>
      <c r="X5046" s="7"/>
    </row>
    <row r="5047" spans="23:24">
      <c r="W5047" s="36"/>
      <c r="X5047" s="7"/>
    </row>
    <row r="5048" spans="23:24">
      <c r="W5048" s="36"/>
      <c r="X5048" s="7"/>
    </row>
    <row r="5049" spans="23:24">
      <c r="W5049" s="36"/>
      <c r="X5049" s="7"/>
    </row>
    <row r="5050" spans="23:24">
      <c r="W5050" s="36"/>
      <c r="X5050" s="7"/>
    </row>
    <row r="5051" spans="23:24">
      <c r="W5051" s="36"/>
      <c r="X5051" s="7"/>
    </row>
    <row r="5052" spans="23:24">
      <c r="W5052" s="36"/>
      <c r="X5052" s="7"/>
    </row>
    <row r="5053" spans="23:24">
      <c r="W5053" s="36"/>
      <c r="X5053" s="7"/>
    </row>
    <row r="5054" spans="23:24">
      <c r="W5054" s="36"/>
      <c r="X5054" s="7"/>
    </row>
    <row r="5055" spans="23:24">
      <c r="W5055" s="36"/>
      <c r="X5055" s="7"/>
    </row>
    <row r="5056" spans="23:24">
      <c r="W5056" s="36"/>
      <c r="X5056" s="7"/>
    </row>
    <row r="5057" spans="23:24">
      <c r="W5057" s="36"/>
      <c r="X5057" s="7"/>
    </row>
    <row r="5058" spans="23:24">
      <c r="W5058" s="36"/>
      <c r="X5058" s="7"/>
    </row>
    <row r="5059" spans="23:24">
      <c r="W5059" s="36"/>
      <c r="X5059" s="7"/>
    </row>
    <row r="5060" spans="23:24">
      <c r="W5060" s="36"/>
      <c r="X5060" s="7"/>
    </row>
    <row r="5061" spans="23:24">
      <c r="W5061" s="36"/>
      <c r="X5061" s="7"/>
    </row>
    <row r="5062" spans="23:24">
      <c r="W5062" s="36"/>
      <c r="X5062" s="7"/>
    </row>
    <row r="5063" spans="23:24">
      <c r="W5063" s="36"/>
      <c r="X5063" s="7"/>
    </row>
    <row r="5064" spans="23:24">
      <c r="W5064" s="36"/>
      <c r="X5064" s="7"/>
    </row>
    <row r="5065" spans="23:24">
      <c r="W5065" s="36"/>
      <c r="X5065" s="7"/>
    </row>
    <row r="5066" spans="23:24">
      <c r="W5066" s="36"/>
      <c r="X5066" s="7"/>
    </row>
    <row r="5067" spans="23:24">
      <c r="W5067" s="36"/>
      <c r="X5067" s="7"/>
    </row>
    <row r="5068" spans="23:24">
      <c r="W5068" s="36"/>
      <c r="X5068" s="7"/>
    </row>
    <row r="5069" spans="23:24">
      <c r="W5069" s="36"/>
      <c r="X5069" s="7"/>
    </row>
    <row r="5070" spans="23:24">
      <c r="W5070" s="36"/>
      <c r="X5070" s="7"/>
    </row>
    <row r="5071" spans="23:24">
      <c r="W5071" s="36"/>
      <c r="X5071" s="7"/>
    </row>
    <row r="5072" spans="23:24">
      <c r="W5072" s="36"/>
      <c r="X5072" s="7"/>
    </row>
    <row r="5073" spans="23:24">
      <c r="W5073" s="36"/>
      <c r="X5073" s="7"/>
    </row>
    <row r="5074" spans="23:24">
      <c r="W5074" s="36"/>
      <c r="X5074" s="7"/>
    </row>
    <row r="5075" spans="23:24">
      <c r="W5075" s="36"/>
      <c r="X5075" s="7"/>
    </row>
    <row r="5076" spans="23:24">
      <c r="W5076" s="36"/>
      <c r="X5076" s="7"/>
    </row>
    <row r="5077" spans="23:24">
      <c r="W5077" s="36"/>
      <c r="X5077" s="7"/>
    </row>
    <row r="5078" spans="23:24">
      <c r="W5078" s="36"/>
      <c r="X5078" s="7"/>
    </row>
    <row r="5079" spans="23:24">
      <c r="W5079" s="36"/>
      <c r="X5079" s="7"/>
    </row>
    <row r="5080" spans="23:24">
      <c r="W5080" s="36"/>
      <c r="X5080" s="7"/>
    </row>
    <row r="5081" spans="23:24">
      <c r="W5081" s="36"/>
      <c r="X5081" s="7"/>
    </row>
    <row r="5082" spans="23:24">
      <c r="W5082" s="36"/>
      <c r="X5082" s="7"/>
    </row>
    <row r="5083" spans="23:24">
      <c r="W5083" s="36"/>
      <c r="X5083" s="7"/>
    </row>
    <row r="5084" spans="23:24">
      <c r="W5084" s="36"/>
      <c r="X5084" s="7"/>
    </row>
    <row r="5085" spans="23:24">
      <c r="W5085" s="36"/>
      <c r="X5085" s="7"/>
    </row>
    <row r="5086" spans="23:24">
      <c r="W5086" s="36"/>
      <c r="X5086" s="7"/>
    </row>
    <row r="5087" spans="23:24">
      <c r="W5087" s="36"/>
      <c r="X5087" s="7"/>
    </row>
    <row r="5088" spans="23:24">
      <c r="W5088" s="36"/>
      <c r="X5088" s="7"/>
    </row>
    <row r="5089" spans="23:24">
      <c r="W5089" s="36"/>
      <c r="X5089" s="7"/>
    </row>
    <row r="5090" spans="23:24">
      <c r="W5090" s="36"/>
      <c r="X5090" s="7"/>
    </row>
    <row r="5091" spans="23:24">
      <c r="W5091" s="36"/>
      <c r="X5091" s="7"/>
    </row>
    <row r="5092" spans="23:24">
      <c r="W5092" s="36"/>
      <c r="X5092" s="7"/>
    </row>
    <row r="5093" spans="23:24">
      <c r="W5093" s="36"/>
      <c r="X5093" s="7"/>
    </row>
    <row r="5094" spans="23:24">
      <c r="W5094" s="36"/>
      <c r="X5094" s="7"/>
    </row>
    <row r="5095" spans="23:24">
      <c r="W5095" s="36"/>
      <c r="X5095" s="7"/>
    </row>
    <row r="5096" spans="23:24">
      <c r="W5096" s="36"/>
      <c r="X5096" s="7"/>
    </row>
    <row r="5097" spans="23:24">
      <c r="W5097" s="36"/>
      <c r="X5097" s="7"/>
    </row>
    <row r="5098" spans="23:24">
      <c r="W5098" s="36"/>
      <c r="X5098" s="7"/>
    </row>
    <row r="5099" spans="23:24">
      <c r="W5099" s="36"/>
      <c r="X5099" s="7"/>
    </row>
    <row r="5100" spans="23:24">
      <c r="W5100" s="36"/>
      <c r="X5100" s="7"/>
    </row>
    <row r="5101" spans="23:24">
      <c r="W5101" s="36"/>
      <c r="X5101" s="7"/>
    </row>
    <row r="5102" spans="23:24">
      <c r="W5102" s="36"/>
      <c r="X5102" s="7"/>
    </row>
    <row r="5103" spans="23:24">
      <c r="W5103" s="36"/>
      <c r="X5103" s="7"/>
    </row>
    <row r="5104" spans="23:24">
      <c r="W5104" s="36"/>
      <c r="X5104" s="7"/>
    </row>
    <row r="5105" spans="23:24">
      <c r="W5105" s="36"/>
      <c r="X5105" s="7"/>
    </row>
    <row r="5106" spans="23:24">
      <c r="W5106" s="36"/>
      <c r="X5106" s="7"/>
    </row>
    <row r="5107" spans="23:24">
      <c r="W5107" s="36"/>
      <c r="X5107" s="7"/>
    </row>
    <row r="5108" spans="23:24">
      <c r="W5108" s="36"/>
      <c r="X5108" s="7"/>
    </row>
    <row r="5109" spans="23:24">
      <c r="W5109" s="36"/>
      <c r="X5109" s="7"/>
    </row>
    <row r="5110" spans="23:24">
      <c r="W5110" s="36"/>
      <c r="X5110" s="7"/>
    </row>
    <row r="5111" spans="23:24">
      <c r="W5111" s="36"/>
      <c r="X5111" s="7"/>
    </row>
    <row r="5112" spans="23:24">
      <c r="W5112" s="36"/>
      <c r="X5112" s="7"/>
    </row>
    <row r="5113" spans="23:24">
      <c r="W5113" s="36"/>
      <c r="X5113" s="7"/>
    </row>
    <row r="5114" spans="23:24">
      <c r="W5114" s="36"/>
      <c r="X5114" s="7"/>
    </row>
    <row r="5115" spans="23:24">
      <c r="W5115" s="36"/>
      <c r="X5115" s="7"/>
    </row>
    <row r="5116" spans="23:24">
      <c r="W5116" s="36"/>
      <c r="X5116" s="7"/>
    </row>
    <row r="5117" spans="23:24">
      <c r="W5117" s="36"/>
      <c r="X5117" s="7"/>
    </row>
    <row r="5118" spans="23:24">
      <c r="W5118" s="36"/>
      <c r="X5118" s="7"/>
    </row>
    <row r="5119" spans="23:24">
      <c r="W5119" s="36"/>
      <c r="X5119" s="7"/>
    </row>
    <row r="5120" spans="23:24">
      <c r="W5120" s="36"/>
      <c r="X5120" s="7"/>
    </row>
    <row r="5121" spans="23:24">
      <c r="W5121" s="36"/>
      <c r="X5121" s="7"/>
    </row>
    <row r="5122" spans="23:24">
      <c r="W5122" s="36"/>
      <c r="X5122" s="7"/>
    </row>
    <row r="5123" spans="23:24">
      <c r="W5123" s="36"/>
      <c r="X5123" s="7"/>
    </row>
    <row r="5124" spans="23:24">
      <c r="W5124" s="36"/>
      <c r="X5124" s="7"/>
    </row>
    <row r="5125" spans="23:24">
      <c r="W5125" s="36"/>
      <c r="X5125" s="7"/>
    </row>
    <row r="5126" spans="23:24">
      <c r="W5126" s="36"/>
      <c r="X5126" s="7"/>
    </row>
    <row r="5127" spans="23:24">
      <c r="W5127" s="36"/>
      <c r="X5127" s="7"/>
    </row>
    <row r="5128" spans="23:24">
      <c r="W5128" s="36"/>
      <c r="X5128" s="7"/>
    </row>
    <row r="5129" spans="23:24">
      <c r="W5129" s="36"/>
      <c r="X5129" s="7"/>
    </row>
    <row r="5130" spans="23:24">
      <c r="W5130" s="36"/>
      <c r="X5130" s="7"/>
    </row>
    <row r="5131" spans="23:24">
      <c r="W5131" s="36"/>
      <c r="X5131" s="7"/>
    </row>
    <row r="5132" spans="23:24">
      <c r="W5132" s="36"/>
      <c r="X5132" s="7"/>
    </row>
    <row r="5133" spans="23:24">
      <c r="W5133" s="36"/>
      <c r="X5133" s="7"/>
    </row>
    <row r="5134" spans="23:24">
      <c r="W5134" s="36"/>
      <c r="X5134" s="7"/>
    </row>
    <row r="5135" spans="23:24">
      <c r="W5135" s="36"/>
      <c r="X5135" s="7"/>
    </row>
    <row r="5136" spans="23:24">
      <c r="W5136" s="36"/>
      <c r="X5136" s="7"/>
    </row>
    <row r="5137" spans="23:24">
      <c r="W5137" s="36"/>
      <c r="X5137" s="7"/>
    </row>
    <row r="5138" spans="23:24">
      <c r="W5138" s="36"/>
      <c r="X5138" s="7"/>
    </row>
    <row r="5139" spans="23:24">
      <c r="W5139" s="36"/>
      <c r="X5139" s="7"/>
    </row>
    <row r="5140" spans="23:24">
      <c r="W5140" s="36"/>
      <c r="X5140" s="7"/>
    </row>
    <row r="5141" spans="23:24">
      <c r="W5141" s="36"/>
      <c r="X5141" s="7"/>
    </row>
    <row r="5142" spans="23:24">
      <c r="W5142" s="36"/>
      <c r="X5142" s="7"/>
    </row>
    <row r="5143" spans="23:24">
      <c r="W5143" s="36"/>
      <c r="X5143" s="7"/>
    </row>
    <row r="5144" spans="23:24">
      <c r="W5144" s="36"/>
      <c r="X5144" s="7"/>
    </row>
    <row r="5145" spans="23:24">
      <c r="W5145" s="36"/>
      <c r="X5145" s="7"/>
    </row>
    <row r="5146" spans="23:24">
      <c r="W5146" s="36"/>
      <c r="X5146" s="7"/>
    </row>
    <row r="5147" spans="23:24">
      <c r="W5147" s="36"/>
      <c r="X5147" s="7"/>
    </row>
    <row r="5148" spans="23:24">
      <c r="W5148" s="36"/>
      <c r="X5148" s="7"/>
    </row>
    <row r="5149" spans="23:24">
      <c r="W5149" s="36"/>
      <c r="X5149" s="7"/>
    </row>
    <row r="5150" spans="23:24">
      <c r="W5150" s="36"/>
      <c r="X5150" s="7"/>
    </row>
    <row r="5151" spans="23:24">
      <c r="W5151" s="36"/>
      <c r="X5151" s="7"/>
    </row>
    <row r="5152" spans="23:24">
      <c r="W5152" s="36"/>
      <c r="X5152" s="7"/>
    </row>
    <row r="5153" spans="23:24">
      <c r="W5153" s="36"/>
      <c r="X5153" s="7"/>
    </row>
    <row r="5154" spans="23:24">
      <c r="W5154" s="36"/>
      <c r="X5154" s="7"/>
    </row>
    <row r="5155" spans="23:24">
      <c r="W5155" s="36"/>
      <c r="X5155" s="7"/>
    </row>
    <row r="5156" spans="23:24">
      <c r="W5156" s="36"/>
      <c r="X5156" s="7"/>
    </row>
    <row r="5157" spans="23:24">
      <c r="W5157" s="36"/>
      <c r="X5157" s="7"/>
    </row>
    <row r="5158" spans="23:24">
      <c r="W5158" s="36"/>
      <c r="X5158" s="7"/>
    </row>
    <row r="5159" spans="23:24">
      <c r="W5159" s="36"/>
      <c r="X5159" s="7"/>
    </row>
    <row r="5160" spans="23:24">
      <c r="W5160" s="36"/>
      <c r="X5160" s="7"/>
    </row>
    <row r="5161" spans="23:24">
      <c r="W5161" s="36"/>
      <c r="X5161" s="7"/>
    </row>
    <row r="5162" spans="23:24">
      <c r="W5162" s="36"/>
      <c r="X5162" s="7"/>
    </row>
    <row r="5163" spans="23:24">
      <c r="W5163" s="36"/>
      <c r="X5163" s="7"/>
    </row>
    <row r="5164" spans="23:24">
      <c r="W5164" s="36"/>
      <c r="X5164" s="7"/>
    </row>
    <row r="5165" spans="23:24">
      <c r="W5165" s="36"/>
      <c r="X5165" s="7"/>
    </row>
    <row r="5166" spans="23:24">
      <c r="W5166" s="36"/>
      <c r="X5166" s="7"/>
    </row>
    <row r="5167" spans="23:24">
      <c r="W5167" s="36"/>
      <c r="X5167" s="7"/>
    </row>
    <row r="5168" spans="23:24">
      <c r="W5168" s="36"/>
      <c r="X5168" s="7"/>
    </row>
    <row r="5169" spans="23:24">
      <c r="W5169" s="36"/>
      <c r="X5169" s="7"/>
    </row>
    <row r="5170" spans="23:24">
      <c r="W5170" s="36"/>
      <c r="X5170" s="7"/>
    </row>
    <row r="5171" spans="23:24">
      <c r="W5171" s="36"/>
      <c r="X5171" s="7"/>
    </row>
    <row r="5172" spans="23:24">
      <c r="W5172" s="36"/>
      <c r="X5172" s="7"/>
    </row>
    <row r="5173" spans="23:24">
      <c r="W5173" s="36"/>
      <c r="X5173" s="7"/>
    </row>
    <row r="5174" spans="23:24">
      <c r="W5174" s="36"/>
      <c r="X5174" s="7"/>
    </row>
    <row r="5175" spans="23:24">
      <c r="W5175" s="36"/>
      <c r="X5175" s="7"/>
    </row>
    <row r="5176" spans="23:24">
      <c r="W5176" s="36"/>
      <c r="X5176" s="7"/>
    </row>
    <row r="5177" spans="23:24">
      <c r="W5177" s="36"/>
      <c r="X5177" s="7"/>
    </row>
    <row r="5178" spans="23:24">
      <c r="W5178" s="36"/>
      <c r="X5178" s="7"/>
    </row>
    <row r="5179" spans="23:24">
      <c r="W5179" s="36"/>
      <c r="X5179" s="7"/>
    </row>
    <row r="5180" spans="23:24">
      <c r="W5180" s="36"/>
      <c r="X5180" s="7"/>
    </row>
    <row r="5181" spans="23:24">
      <c r="W5181" s="36"/>
      <c r="X5181" s="7"/>
    </row>
    <row r="5182" spans="23:24">
      <c r="W5182" s="36"/>
      <c r="X5182" s="7"/>
    </row>
    <row r="5183" spans="23:24">
      <c r="W5183" s="36"/>
      <c r="X5183" s="7"/>
    </row>
    <row r="5184" spans="23:24">
      <c r="W5184" s="36"/>
      <c r="X5184" s="7"/>
    </row>
    <row r="5185" spans="23:24">
      <c r="W5185" s="36"/>
      <c r="X5185" s="7"/>
    </row>
    <row r="5186" spans="23:24">
      <c r="W5186" s="36"/>
      <c r="X5186" s="7"/>
    </row>
    <row r="5187" spans="23:24">
      <c r="W5187" s="36"/>
      <c r="X5187" s="7"/>
    </row>
    <row r="5188" spans="23:24">
      <c r="W5188" s="36"/>
      <c r="X5188" s="7"/>
    </row>
    <row r="5189" spans="23:24">
      <c r="W5189" s="36"/>
      <c r="X5189" s="7"/>
    </row>
    <row r="5190" spans="23:24">
      <c r="W5190" s="36"/>
      <c r="X5190" s="7"/>
    </row>
    <row r="5191" spans="23:24">
      <c r="W5191" s="36"/>
      <c r="X5191" s="7"/>
    </row>
    <row r="5192" spans="23:24">
      <c r="W5192" s="36"/>
      <c r="X5192" s="7"/>
    </row>
    <row r="5193" spans="23:24">
      <c r="W5193" s="36"/>
      <c r="X5193" s="7"/>
    </row>
    <row r="5194" spans="23:24">
      <c r="W5194" s="36"/>
      <c r="X5194" s="7"/>
    </row>
    <row r="5195" spans="23:24">
      <c r="W5195" s="36"/>
      <c r="X5195" s="7"/>
    </row>
    <row r="5196" spans="23:24">
      <c r="W5196" s="36"/>
      <c r="X5196" s="7"/>
    </row>
    <row r="5197" spans="23:24">
      <c r="W5197" s="36"/>
      <c r="X5197" s="7"/>
    </row>
    <row r="5198" spans="23:24">
      <c r="W5198" s="36"/>
      <c r="X5198" s="7"/>
    </row>
    <row r="5199" spans="23:24">
      <c r="W5199" s="36"/>
      <c r="X5199" s="7"/>
    </row>
    <row r="5200" spans="23:24">
      <c r="W5200" s="36"/>
      <c r="X5200" s="7"/>
    </row>
    <row r="5201" spans="23:24">
      <c r="W5201" s="36"/>
      <c r="X5201" s="7"/>
    </row>
    <row r="5202" spans="23:24">
      <c r="W5202" s="36"/>
      <c r="X5202" s="7"/>
    </row>
    <row r="5203" spans="23:24">
      <c r="W5203" s="36"/>
      <c r="X5203" s="7"/>
    </row>
    <row r="5204" spans="23:24">
      <c r="W5204" s="36"/>
      <c r="X5204" s="7"/>
    </row>
    <row r="5205" spans="23:24">
      <c r="W5205" s="36"/>
      <c r="X5205" s="7"/>
    </row>
    <row r="5206" spans="23:24">
      <c r="W5206" s="36"/>
      <c r="X5206" s="7"/>
    </row>
    <row r="5207" spans="23:24">
      <c r="W5207" s="36"/>
      <c r="X5207" s="7"/>
    </row>
    <row r="5208" spans="23:24">
      <c r="W5208" s="36"/>
      <c r="X5208" s="7"/>
    </row>
    <row r="5209" spans="23:24">
      <c r="W5209" s="36"/>
      <c r="X5209" s="7"/>
    </row>
    <row r="5210" spans="23:24">
      <c r="W5210" s="36"/>
      <c r="X5210" s="7"/>
    </row>
    <row r="5211" spans="23:24">
      <c r="W5211" s="36"/>
      <c r="X5211" s="7"/>
    </row>
    <row r="5212" spans="23:24">
      <c r="W5212" s="36"/>
      <c r="X5212" s="7"/>
    </row>
    <row r="5213" spans="23:24">
      <c r="W5213" s="36"/>
      <c r="X5213" s="7"/>
    </row>
    <row r="5214" spans="23:24">
      <c r="W5214" s="36"/>
      <c r="X5214" s="7"/>
    </row>
    <row r="5215" spans="23:24">
      <c r="W5215" s="36"/>
      <c r="X5215" s="7"/>
    </row>
    <row r="5216" spans="23:24">
      <c r="W5216" s="36"/>
      <c r="X5216" s="7"/>
    </row>
    <row r="5217" spans="23:24">
      <c r="W5217" s="36"/>
      <c r="X5217" s="7"/>
    </row>
    <row r="5218" spans="23:24">
      <c r="W5218" s="36"/>
      <c r="X5218" s="7"/>
    </row>
    <row r="5219" spans="23:24">
      <c r="W5219" s="36"/>
      <c r="X5219" s="7"/>
    </row>
    <row r="5220" spans="23:24">
      <c r="W5220" s="36"/>
      <c r="X5220" s="7"/>
    </row>
    <row r="5221" spans="23:24">
      <c r="W5221" s="36"/>
      <c r="X5221" s="7"/>
    </row>
    <row r="5222" spans="23:24">
      <c r="W5222" s="36"/>
      <c r="X5222" s="7"/>
    </row>
    <row r="5223" spans="23:24">
      <c r="W5223" s="36"/>
      <c r="X5223" s="7"/>
    </row>
    <row r="5224" spans="23:24">
      <c r="W5224" s="36"/>
      <c r="X5224" s="7"/>
    </row>
    <row r="5225" spans="23:24">
      <c r="W5225" s="36"/>
      <c r="X5225" s="7"/>
    </row>
    <row r="5226" spans="23:24">
      <c r="W5226" s="36"/>
      <c r="X5226" s="7"/>
    </row>
    <row r="5227" spans="23:24">
      <c r="W5227" s="36"/>
      <c r="X5227" s="7"/>
    </row>
    <row r="5228" spans="23:24">
      <c r="W5228" s="36"/>
      <c r="X5228" s="7"/>
    </row>
    <row r="5229" spans="23:24">
      <c r="W5229" s="36"/>
      <c r="X5229" s="7"/>
    </row>
    <row r="5230" spans="23:24">
      <c r="W5230" s="36"/>
      <c r="X5230" s="7"/>
    </row>
    <row r="5231" spans="23:24">
      <c r="W5231" s="36"/>
      <c r="X5231" s="7"/>
    </row>
    <row r="5232" spans="23:24">
      <c r="W5232" s="36"/>
      <c r="X5232" s="7"/>
    </row>
    <row r="5233" spans="23:24">
      <c r="W5233" s="36"/>
      <c r="X5233" s="7"/>
    </row>
    <row r="5234" spans="23:24">
      <c r="W5234" s="36"/>
      <c r="X5234" s="7"/>
    </row>
    <row r="5235" spans="23:24">
      <c r="W5235" s="36"/>
      <c r="X5235" s="7"/>
    </row>
    <row r="5236" spans="23:24">
      <c r="W5236" s="36"/>
      <c r="X5236" s="7"/>
    </row>
    <row r="5237" spans="23:24">
      <c r="W5237" s="36"/>
      <c r="X5237" s="7"/>
    </row>
    <row r="5238" spans="23:24">
      <c r="W5238" s="36"/>
      <c r="X5238" s="7"/>
    </row>
    <row r="5239" spans="23:24">
      <c r="W5239" s="36"/>
      <c r="X5239" s="7"/>
    </row>
    <row r="5240" spans="23:24">
      <c r="W5240" s="36"/>
      <c r="X5240" s="7"/>
    </row>
    <row r="5241" spans="23:24">
      <c r="W5241" s="36"/>
      <c r="X5241" s="7"/>
    </row>
    <row r="5242" spans="23:24">
      <c r="W5242" s="36"/>
      <c r="X5242" s="7"/>
    </row>
    <row r="5243" spans="23:24">
      <c r="W5243" s="36"/>
      <c r="X5243" s="7"/>
    </row>
    <row r="5244" spans="23:24">
      <c r="W5244" s="36"/>
      <c r="X5244" s="7"/>
    </row>
    <row r="5245" spans="23:24">
      <c r="W5245" s="36"/>
      <c r="X5245" s="7"/>
    </row>
    <row r="5246" spans="23:24">
      <c r="W5246" s="36"/>
      <c r="X5246" s="7"/>
    </row>
    <row r="5247" spans="23:24">
      <c r="W5247" s="36"/>
      <c r="X5247" s="7"/>
    </row>
    <row r="5248" spans="23:24">
      <c r="W5248" s="36"/>
      <c r="X5248" s="7"/>
    </row>
    <row r="5249" spans="23:24">
      <c r="W5249" s="36"/>
      <c r="X5249" s="7"/>
    </row>
    <row r="5250" spans="23:24">
      <c r="W5250" s="36"/>
      <c r="X5250" s="7"/>
    </row>
    <row r="5251" spans="23:24">
      <c r="W5251" s="36"/>
      <c r="X5251" s="7"/>
    </row>
    <row r="5252" spans="23:24">
      <c r="W5252" s="36"/>
      <c r="X5252" s="7"/>
    </row>
    <row r="5253" spans="23:24">
      <c r="W5253" s="36"/>
      <c r="X5253" s="7"/>
    </row>
    <row r="5254" spans="23:24">
      <c r="W5254" s="36"/>
      <c r="X5254" s="7"/>
    </row>
    <row r="5255" spans="23:24">
      <c r="W5255" s="36"/>
      <c r="X5255" s="7"/>
    </row>
    <row r="5256" spans="23:24">
      <c r="W5256" s="36"/>
      <c r="X5256" s="7"/>
    </row>
    <row r="5257" spans="23:24">
      <c r="W5257" s="36"/>
      <c r="X5257" s="7"/>
    </row>
    <row r="5258" spans="23:24">
      <c r="W5258" s="36"/>
      <c r="X5258" s="7"/>
    </row>
    <row r="5259" spans="23:24">
      <c r="W5259" s="36"/>
      <c r="X5259" s="7"/>
    </row>
    <row r="5260" spans="23:24">
      <c r="W5260" s="36"/>
      <c r="X5260" s="7"/>
    </row>
    <row r="5261" spans="23:24">
      <c r="W5261" s="36"/>
      <c r="X5261" s="7"/>
    </row>
    <row r="5262" spans="23:24">
      <c r="W5262" s="36"/>
      <c r="X5262" s="7"/>
    </row>
    <row r="5263" spans="23:24">
      <c r="W5263" s="36"/>
      <c r="X5263" s="7"/>
    </row>
    <row r="5264" spans="23:24">
      <c r="W5264" s="36"/>
      <c r="X5264" s="7"/>
    </row>
    <row r="5265" spans="23:24">
      <c r="W5265" s="36"/>
      <c r="X5265" s="7"/>
    </row>
    <row r="5266" spans="23:24">
      <c r="W5266" s="36"/>
      <c r="X5266" s="7"/>
    </row>
    <row r="5267" spans="23:24">
      <c r="W5267" s="36"/>
      <c r="X5267" s="7"/>
    </row>
    <row r="5268" spans="23:24">
      <c r="W5268" s="36"/>
      <c r="X5268" s="7"/>
    </row>
    <row r="5269" spans="23:24">
      <c r="W5269" s="36"/>
      <c r="X5269" s="7"/>
    </row>
    <row r="5270" spans="23:24">
      <c r="W5270" s="36"/>
      <c r="X5270" s="7"/>
    </row>
    <row r="5271" spans="23:24">
      <c r="W5271" s="36"/>
      <c r="X5271" s="7"/>
    </row>
    <row r="5272" spans="23:24">
      <c r="W5272" s="36"/>
      <c r="X5272" s="7"/>
    </row>
    <row r="5273" spans="23:24">
      <c r="W5273" s="36"/>
      <c r="X5273" s="7"/>
    </row>
    <row r="5274" spans="23:24">
      <c r="W5274" s="36"/>
      <c r="X5274" s="7"/>
    </row>
    <row r="5275" spans="23:24">
      <c r="W5275" s="36"/>
      <c r="X5275" s="7"/>
    </row>
    <row r="5276" spans="23:24">
      <c r="W5276" s="36"/>
      <c r="X5276" s="7"/>
    </row>
    <row r="5277" spans="23:24">
      <c r="W5277" s="36"/>
      <c r="X5277" s="7"/>
    </row>
    <row r="5278" spans="23:24">
      <c r="W5278" s="36"/>
      <c r="X5278" s="7"/>
    </row>
    <row r="5279" spans="23:24">
      <c r="W5279" s="36"/>
      <c r="X5279" s="7"/>
    </row>
    <row r="5280" spans="23:24">
      <c r="W5280" s="36"/>
      <c r="X5280" s="7"/>
    </row>
    <row r="5281" spans="23:24">
      <c r="W5281" s="36"/>
      <c r="X5281" s="7"/>
    </row>
    <row r="5282" spans="23:24">
      <c r="W5282" s="36"/>
      <c r="X5282" s="7"/>
    </row>
    <row r="5283" spans="23:24">
      <c r="W5283" s="36"/>
      <c r="X5283" s="7"/>
    </row>
    <row r="5284" spans="23:24">
      <c r="W5284" s="36"/>
      <c r="X5284" s="7"/>
    </row>
    <row r="5285" spans="23:24">
      <c r="W5285" s="36"/>
      <c r="X5285" s="7"/>
    </row>
    <row r="5286" spans="23:24">
      <c r="W5286" s="36"/>
      <c r="X5286" s="7"/>
    </row>
    <row r="5287" spans="23:24">
      <c r="W5287" s="36"/>
      <c r="X5287" s="7"/>
    </row>
    <row r="5288" spans="23:24">
      <c r="W5288" s="36"/>
      <c r="X5288" s="7"/>
    </row>
    <row r="5289" spans="23:24">
      <c r="W5289" s="36"/>
      <c r="X5289" s="7"/>
    </row>
    <row r="5290" spans="23:24">
      <c r="W5290" s="36"/>
      <c r="X5290" s="7"/>
    </row>
    <row r="5291" spans="23:24">
      <c r="W5291" s="36"/>
      <c r="X5291" s="7"/>
    </row>
    <row r="5292" spans="23:24">
      <c r="W5292" s="36"/>
      <c r="X5292" s="7"/>
    </row>
    <row r="5293" spans="23:24">
      <c r="W5293" s="36"/>
      <c r="X5293" s="7"/>
    </row>
    <row r="5294" spans="23:24">
      <c r="W5294" s="36"/>
      <c r="X5294" s="7"/>
    </row>
    <row r="5295" spans="23:24">
      <c r="W5295" s="36"/>
      <c r="X5295" s="7"/>
    </row>
    <row r="5296" spans="23:24">
      <c r="W5296" s="36"/>
      <c r="X5296" s="7"/>
    </row>
    <row r="5297" spans="23:24">
      <c r="W5297" s="36"/>
      <c r="X5297" s="7"/>
    </row>
    <row r="5298" spans="23:24">
      <c r="W5298" s="36"/>
      <c r="X5298" s="7"/>
    </row>
    <row r="5299" spans="23:24">
      <c r="W5299" s="36"/>
      <c r="X5299" s="7"/>
    </row>
    <row r="5300" spans="23:24">
      <c r="W5300" s="36"/>
      <c r="X5300" s="7"/>
    </row>
    <row r="5301" spans="23:24">
      <c r="W5301" s="36"/>
      <c r="X5301" s="7"/>
    </row>
    <row r="5302" spans="23:24">
      <c r="W5302" s="36"/>
      <c r="X5302" s="7"/>
    </row>
    <row r="5303" spans="23:24">
      <c r="W5303" s="36"/>
      <c r="X5303" s="7"/>
    </row>
    <row r="5304" spans="23:24">
      <c r="W5304" s="36"/>
      <c r="X5304" s="7"/>
    </row>
    <row r="5305" spans="23:24">
      <c r="W5305" s="36"/>
      <c r="X5305" s="7"/>
    </row>
    <row r="5306" spans="23:24">
      <c r="W5306" s="36"/>
      <c r="X5306" s="7"/>
    </row>
    <row r="5307" spans="23:24">
      <c r="W5307" s="36"/>
      <c r="X5307" s="7"/>
    </row>
    <row r="5308" spans="23:24">
      <c r="W5308" s="36"/>
      <c r="X5308" s="7"/>
    </row>
    <row r="5309" spans="23:24">
      <c r="W5309" s="36"/>
      <c r="X5309" s="7"/>
    </row>
    <row r="5310" spans="23:24">
      <c r="W5310" s="36"/>
      <c r="X5310" s="7"/>
    </row>
    <row r="5311" spans="23:24">
      <c r="W5311" s="36"/>
      <c r="X5311" s="7"/>
    </row>
    <row r="5312" spans="23:24">
      <c r="W5312" s="36"/>
      <c r="X5312" s="7"/>
    </row>
    <row r="5313" spans="23:24">
      <c r="W5313" s="36"/>
      <c r="X5313" s="7"/>
    </row>
    <row r="5314" spans="23:24">
      <c r="W5314" s="36"/>
      <c r="X5314" s="7"/>
    </row>
    <row r="5315" spans="23:24">
      <c r="W5315" s="36"/>
      <c r="X5315" s="7"/>
    </row>
    <row r="5316" spans="23:24">
      <c r="W5316" s="36"/>
      <c r="X5316" s="7"/>
    </row>
    <row r="5317" spans="23:24">
      <c r="W5317" s="36"/>
      <c r="X5317" s="7"/>
    </row>
    <row r="5318" spans="23:24">
      <c r="W5318" s="36"/>
      <c r="X5318" s="7"/>
    </row>
    <row r="5319" spans="23:24">
      <c r="W5319" s="36"/>
      <c r="X5319" s="7"/>
    </row>
    <row r="5320" spans="23:24">
      <c r="W5320" s="36"/>
      <c r="X5320" s="7"/>
    </row>
    <row r="5321" spans="23:24">
      <c r="W5321" s="36"/>
      <c r="X5321" s="7"/>
    </row>
    <row r="5322" spans="23:24">
      <c r="W5322" s="36"/>
      <c r="X5322" s="7"/>
    </row>
    <row r="5323" spans="23:24">
      <c r="W5323" s="36"/>
      <c r="X5323" s="7"/>
    </row>
    <row r="5324" spans="23:24">
      <c r="W5324" s="36"/>
      <c r="X5324" s="7"/>
    </row>
    <row r="5325" spans="23:24">
      <c r="W5325" s="36"/>
      <c r="X5325" s="7"/>
    </row>
    <row r="5326" spans="23:24">
      <c r="W5326" s="36"/>
      <c r="X5326" s="7"/>
    </row>
    <row r="5327" spans="23:24">
      <c r="W5327" s="36"/>
      <c r="X5327" s="7"/>
    </row>
    <row r="5328" spans="23:24">
      <c r="W5328" s="36"/>
      <c r="X5328" s="7"/>
    </row>
    <row r="5329" spans="23:24">
      <c r="W5329" s="36"/>
      <c r="X5329" s="7"/>
    </row>
    <row r="5330" spans="23:24">
      <c r="W5330" s="36"/>
      <c r="X5330" s="7"/>
    </row>
    <row r="5331" spans="23:24">
      <c r="W5331" s="36"/>
      <c r="X5331" s="7"/>
    </row>
    <row r="5332" spans="23:24">
      <c r="W5332" s="36"/>
      <c r="X5332" s="7"/>
    </row>
    <row r="5333" spans="23:24">
      <c r="W5333" s="36"/>
      <c r="X5333" s="7"/>
    </row>
    <row r="5334" spans="23:24">
      <c r="W5334" s="36"/>
      <c r="X5334" s="7"/>
    </row>
    <row r="5335" spans="23:24">
      <c r="W5335" s="36"/>
      <c r="X5335" s="7"/>
    </row>
    <row r="5336" spans="23:24">
      <c r="W5336" s="36"/>
      <c r="X5336" s="7"/>
    </row>
    <row r="5337" spans="23:24">
      <c r="W5337" s="36"/>
      <c r="X5337" s="7"/>
    </row>
    <row r="5338" spans="23:24">
      <c r="W5338" s="36"/>
      <c r="X5338" s="7"/>
    </row>
    <row r="5339" spans="23:24">
      <c r="W5339" s="36"/>
      <c r="X5339" s="7"/>
    </row>
    <row r="5340" spans="23:24">
      <c r="W5340" s="36"/>
      <c r="X5340" s="7"/>
    </row>
    <row r="5341" spans="23:24">
      <c r="W5341" s="36"/>
      <c r="X5341" s="7"/>
    </row>
    <row r="5342" spans="23:24">
      <c r="W5342" s="36"/>
      <c r="X5342" s="7"/>
    </row>
    <row r="5343" spans="23:24">
      <c r="W5343" s="36"/>
      <c r="X5343" s="7"/>
    </row>
    <row r="5344" spans="23:24">
      <c r="W5344" s="36"/>
      <c r="X5344" s="7"/>
    </row>
    <row r="5345" spans="23:24">
      <c r="W5345" s="36"/>
      <c r="X5345" s="7"/>
    </row>
    <row r="5346" spans="23:24">
      <c r="W5346" s="36"/>
      <c r="X5346" s="7"/>
    </row>
    <row r="5347" spans="23:24">
      <c r="W5347" s="36"/>
      <c r="X5347" s="7"/>
    </row>
    <row r="5348" spans="23:24">
      <c r="W5348" s="36"/>
      <c r="X5348" s="7"/>
    </row>
    <row r="5349" spans="23:24">
      <c r="W5349" s="36"/>
      <c r="X5349" s="7"/>
    </row>
    <row r="5350" spans="23:24">
      <c r="W5350" s="36"/>
      <c r="X5350" s="7"/>
    </row>
    <row r="5351" spans="23:24">
      <c r="W5351" s="36"/>
      <c r="X5351" s="7"/>
    </row>
    <row r="5352" spans="23:24">
      <c r="W5352" s="36"/>
      <c r="X5352" s="7"/>
    </row>
    <row r="5353" spans="23:24">
      <c r="W5353" s="36"/>
      <c r="X5353" s="7"/>
    </row>
    <row r="5354" spans="23:24">
      <c r="W5354" s="36"/>
      <c r="X5354" s="7"/>
    </row>
    <row r="5355" spans="23:24">
      <c r="W5355" s="36"/>
      <c r="X5355" s="7"/>
    </row>
    <row r="5356" spans="23:24">
      <c r="W5356" s="36"/>
      <c r="X5356" s="7"/>
    </row>
    <row r="5357" spans="23:24">
      <c r="W5357" s="36"/>
      <c r="X5357" s="7"/>
    </row>
    <row r="5358" spans="23:24">
      <c r="W5358" s="36"/>
      <c r="X5358" s="7"/>
    </row>
    <row r="5359" spans="23:24">
      <c r="W5359" s="36"/>
      <c r="X5359" s="7"/>
    </row>
    <row r="5360" spans="23:24">
      <c r="W5360" s="36"/>
      <c r="X5360" s="7"/>
    </row>
    <row r="5361" spans="23:24">
      <c r="W5361" s="36"/>
      <c r="X5361" s="7"/>
    </row>
    <row r="5362" spans="23:24">
      <c r="W5362" s="36"/>
      <c r="X5362" s="7"/>
    </row>
    <row r="5363" spans="23:24">
      <c r="W5363" s="36"/>
      <c r="X5363" s="7"/>
    </row>
    <row r="5364" spans="23:24">
      <c r="W5364" s="36"/>
      <c r="X5364" s="7"/>
    </row>
    <row r="5365" spans="23:24">
      <c r="W5365" s="36"/>
      <c r="X5365" s="7"/>
    </row>
    <row r="5366" spans="23:24">
      <c r="W5366" s="36"/>
      <c r="X5366" s="7"/>
    </row>
    <row r="5367" spans="23:24">
      <c r="W5367" s="36"/>
      <c r="X5367" s="7"/>
    </row>
    <row r="5368" spans="23:24">
      <c r="W5368" s="36"/>
      <c r="X5368" s="7"/>
    </row>
    <row r="5369" spans="23:24">
      <c r="W5369" s="36"/>
      <c r="X5369" s="7"/>
    </row>
    <row r="5370" spans="23:24">
      <c r="W5370" s="36"/>
      <c r="X5370" s="7"/>
    </row>
    <row r="5371" spans="23:24">
      <c r="W5371" s="36"/>
      <c r="X5371" s="7"/>
    </row>
    <row r="5372" spans="23:24">
      <c r="W5372" s="36"/>
      <c r="X5372" s="7"/>
    </row>
    <row r="5373" spans="23:24">
      <c r="W5373" s="36"/>
      <c r="X5373" s="7"/>
    </row>
    <row r="5374" spans="23:24">
      <c r="W5374" s="36"/>
      <c r="X5374" s="7"/>
    </row>
    <row r="5375" spans="23:24">
      <c r="W5375" s="36"/>
      <c r="X5375" s="7"/>
    </row>
    <row r="5376" spans="23:24">
      <c r="W5376" s="36"/>
      <c r="X5376" s="7"/>
    </row>
    <row r="5377" spans="23:24">
      <c r="W5377" s="36"/>
      <c r="X5377" s="7"/>
    </row>
    <row r="5378" spans="23:24">
      <c r="W5378" s="36"/>
      <c r="X5378" s="7"/>
    </row>
    <row r="5379" spans="23:24">
      <c r="W5379" s="36"/>
      <c r="X5379" s="7"/>
    </row>
    <row r="5380" spans="23:24">
      <c r="W5380" s="36"/>
      <c r="X5380" s="7"/>
    </row>
    <row r="5381" spans="23:24">
      <c r="W5381" s="36"/>
      <c r="X5381" s="7"/>
    </row>
    <row r="5382" spans="23:24">
      <c r="W5382" s="36"/>
      <c r="X5382" s="7"/>
    </row>
    <row r="5383" spans="23:24">
      <c r="W5383" s="36"/>
      <c r="X5383" s="7"/>
    </row>
    <row r="5384" spans="23:24">
      <c r="W5384" s="36"/>
      <c r="X5384" s="7"/>
    </row>
    <row r="5385" spans="23:24">
      <c r="W5385" s="36"/>
      <c r="X5385" s="7"/>
    </row>
    <row r="5386" spans="23:24">
      <c r="W5386" s="36"/>
      <c r="X5386" s="7"/>
    </row>
    <row r="5387" spans="23:24">
      <c r="W5387" s="36"/>
      <c r="X5387" s="7"/>
    </row>
    <row r="5388" spans="23:24">
      <c r="W5388" s="36"/>
      <c r="X5388" s="7"/>
    </row>
    <row r="5389" spans="23:24">
      <c r="W5389" s="36"/>
      <c r="X5389" s="7"/>
    </row>
    <row r="5390" spans="23:24">
      <c r="W5390" s="36"/>
      <c r="X5390" s="7"/>
    </row>
    <row r="5391" spans="23:24">
      <c r="W5391" s="36"/>
      <c r="X5391" s="7"/>
    </row>
    <row r="5392" spans="23:24">
      <c r="W5392" s="36"/>
      <c r="X5392" s="7"/>
    </row>
    <row r="5393" spans="23:24">
      <c r="W5393" s="36"/>
      <c r="X5393" s="7"/>
    </row>
    <row r="5394" spans="23:24">
      <c r="W5394" s="36"/>
      <c r="X5394" s="7"/>
    </row>
    <row r="5395" spans="23:24">
      <c r="W5395" s="36"/>
      <c r="X5395" s="7"/>
    </row>
    <row r="5396" spans="23:24">
      <c r="W5396" s="36"/>
      <c r="X5396" s="7"/>
    </row>
    <row r="5397" spans="23:24">
      <c r="W5397" s="36"/>
      <c r="X5397" s="7"/>
    </row>
    <row r="5398" spans="23:24">
      <c r="W5398" s="36"/>
      <c r="X5398" s="7"/>
    </row>
    <row r="5399" spans="23:24">
      <c r="W5399" s="36"/>
      <c r="X5399" s="7"/>
    </row>
    <row r="5400" spans="23:24">
      <c r="W5400" s="36"/>
      <c r="X5400" s="7"/>
    </row>
    <row r="5401" spans="23:24">
      <c r="W5401" s="36"/>
      <c r="X5401" s="7"/>
    </row>
    <row r="5402" spans="23:24">
      <c r="W5402" s="36"/>
      <c r="X5402" s="7"/>
    </row>
    <row r="5403" spans="23:24">
      <c r="W5403" s="36"/>
      <c r="X5403" s="7"/>
    </row>
    <row r="5404" spans="23:24">
      <c r="W5404" s="36"/>
      <c r="X5404" s="7"/>
    </row>
    <row r="5405" spans="23:24">
      <c r="W5405" s="36"/>
      <c r="X5405" s="7"/>
    </row>
    <row r="5406" spans="23:24">
      <c r="W5406" s="36"/>
      <c r="X5406" s="7"/>
    </row>
    <row r="5407" spans="23:24">
      <c r="W5407" s="36"/>
      <c r="X5407" s="7"/>
    </row>
    <row r="5408" spans="23:24">
      <c r="W5408" s="36"/>
      <c r="X5408" s="7"/>
    </row>
    <row r="5409" spans="23:24">
      <c r="W5409" s="36"/>
      <c r="X5409" s="7"/>
    </row>
    <row r="5410" spans="23:24">
      <c r="W5410" s="36"/>
      <c r="X5410" s="7"/>
    </row>
    <row r="5411" spans="23:24">
      <c r="W5411" s="36"/>
      <c r="X5411" s="7"/>
    </row>
    <row r="5412" spans="23:24">
      <c r="W5412" s="36"/>
      <c r="X5412" s="7"/>
    </row>
    <row r="5413" spans="23:24">
      <c r="W5413" s="36"/>
      <c r="X5413" s="7"/>
    </row>
    <row r="5414" spans="23:24">
      <c r="W5414" s="36"/>
      <c r="X5414" s="7"/>
    </row>
    <row r="5415" spans="23:24">
      <c r="W5415" s="36"/>
      <c r="X5415" s="7"/>
    </row>
    <row r="5416" spans="23:24">
      <c r="W5416" s="36"/>
      <c r="X5416" s="7"/>
    </row>
    <row r="5417" spans="23:24">
      <c r="W5417" s="36"/>
      <c r="X5417" s="7"/>
    </row>
    <row r="5418" spans="23:24">
      <c r="W5418" s="36"/>
      <c r="X5418" s="7"/>
    </row>
    <row r="5419" spans="23:24">
      <c r="W5419" s="36"/>
      <c r="X5419" s="7"/>
    </row>
    <row r="5420" spans="23:24">
      <c r="W5420" s="36"/>
      <c r="X5420" s="7"/>
    </row>
    <row r="5421" spans="23:24">
      <c r="W5421" s="36"/>
      <c r="X5421" s="7"/>
    </row>
    <row r="5422" spans="23:24">
      <c r="W5422" s="36"/>
      <c r="X5422" s="7"/>
    </row>
    <row r="5423" spans="23:24">
      <c r="W5423" s="36"/>
      <c r="X5423" s="7"/>
    </row>
    <row r="5424" spans="23:24">
      <c r="W5424" s="36"/>
      <c r="X5424" s="7"/>
    </row>
    <row r="5425" spans="23:24">
      <c r="W5425" s="36"/>
      <c r="X5425" s="7"/>
    </row>
    <row r="5426" spans="23:24">
      <c r="W5426" s="36"/>
      <c r="X5426" s="7"/>
    </row>
    <row r="5427" spans="23:24">
      <c r="W5427" s="36"/>
      <c r="X5427" s="7"/>
    </row>
    <row r="5428" spans="23:24">
      <c r="W5428" s="36"/>
      <c r="X5428" s="7"/>
    </row>
    <row r="5429" spans="23:24">
      <c r="W5429" s="36"/>
      <c r="X5429" s="7"/>
    </row>
    <row r="5430" spans="23:24">
      <c r="W5430" s="36"/>
      <c r="X5430" s="7"/>
    </row>
    <row r="5431" spans="23:24">
      <c r="W5431" s="36"/>
      <c r="X5431" s="7"/>
    </row>
    <row r="5432" spans="23:24">
      <c r="W5432" s="36"/>
      <c r="X5432" s="7"/>
    </row>
    <row r="5433" spans="23:24">
      <c r="W5433" s="36"/>
      <c r="X5433" s="7"/>
    </row>
    <row r="5434" spans="23:24">
      <c r="W5434" s="36"/>
      <c r="X5434" s="7"/>
    </row>
    <row r="5435" spans="23:24">
      <c r="W5435" s="36"/>
      <c r="X5435" s="7"/>
    </row>
    <row r="5436" spans="23:24">
      <c r="W5436" s="36"/>
      <c r="X5436" s="7"/>
    </row>
    <row r="5437" spans="23:24">
      <c r="W5437" s="36"/>
      <c r="X5437" s="7"/>
    </row>
    <row r="5438" spans="23:24">
      <c r="W5438" s="36"/>
      <c r="X5438" s="7"/>
    </row>
    <row r="5439" spans="23:24">
      <c r="W5439" s="36"/>
      <c r="X5439" s="7"/>
    </row>
    <row r="5440" spans="23:24">
      <c r="W5440" s="36"/>
      <c r="X5440" s="7"/>
    </row>
    <row r="5441" spans="23:24">
      <c r="W5441" s="36"/>
      <c r="X5441" s="7"/>
    </row>
    <row r="5442" spans="23:24">
      <c r="W5442" s="36"/>
      <c r="X5442" s="7"/>
    </row>
    <row r="5443" spans="23:24">
      <c r="W5443" s="36"/>
      <c r="X5443" s="7"/>
    </row>
    <row r="5444" spans="23:24">
      <c r="W5444" s="36"/>
      <c r="X5444" s="7"/>
    </row>
    <row r="5445" spans="23:24">
      <c r="W5445" s="36"/>
      <c r="X5445" s="7"/>
    </row>
    <row r="5446" spans="23:24">
      <c r="W5446" s="36"/>
      <c r="X5446" s="7"/>
    </row>
    <row r="5447" spans="23:24">
      <c r="W5447" s="36"/>
      <c r="X5447" s="7"/>
    </row>
    <row r="5448" spans="23:24">
      <c r="W5448" s="36"/>
      <c r="X5448" s="7"/>
    </row>
    <row r="5449" spans="23:24">
      <c r="W5449" s="36"/>
      <c r="X5449" s="7"/>
    </row>
    <row r="5450" spans="23:24">
      <c r="W5450" s="36"/>
      <c r="X5450" s="7"/>
    </row>
    <row r="5451" spans="23:24">
      <c r="W5451" s="36"/>
      <c r="X5451" s="7"/>
    </row>
    <row r="5452" spans="23:24">
      <c r="W5452" s="36"/>
      <c r="X5452" s="7"/>
    </row>
    <row r="5453" spans="23:24">
      <c r="W5453" s="36"/>
      <c r="X5453" s="7"/>
    </row>
    <row r="5454" spans="23:24">
      <c r="W5454" s="36"/>
      <c r="X5454" s="7"/>
    </row>
    <row r="5455" spans="23:24">
      <c r="W5455" s="36"/>
      <c r="X5455" s="7"/>
    </row>
    <row r="5456" spans="23:24">
      <c r="W5456" s="36"/>
      <c r="X5456" s="7"/>
    </row>
    <row r="5457" spans="23:24">
      <c r="W5457" s="36"/>
      <c r="X5457" s="7"/>
    </row>
    <row r="5458" spans="23:24">
      <c r="W5458" s="36"/>
      <c r="X5458" s="7"/>
    </row>
    <row r="5459" spans="23:24">
      <c r="W5459" s="36"/>
      <c r="X5459" s="7"/>
    </row>
    <row r="5460" spans="23:24">
      <c r="W5460" s="36"/>
      <c r="X5460" s="7"/>
    </row>
    <row r="5461" spans="23:24">
      <c r="W5461" s="36"/>
      <c r="X5461" s="7"/>
    </row>
    <row r="5462" spans="23:24">
      <c r="W5462" s="36"/>
      <c r="X5462" s="7"/>
    </row>
    <row r="5463" spans="23:24">
      <c r="W5463" s="36"/>
      <c r="X5463" s="7"/>
    </row>
    <row r="5464" spans="23:24">
      <c r="W5464" s="36"/>
      <c r="X5464" s="7"/>
    </row>
    <row r="5465" spans="23:24">
      <c r="W5465" s="36"/>
      <c r="X5465" s="7"/>
    </row>
    <row r="5466" spans="23:24">
      <c r="W5466" s="36"/>
      <c r="X5466" s="7"/>
    </row>
    <row r="5467" spans="23:24">
      <c r="W5467" s="36"/>
      <c r="X5467" s="7"/>
    </row>
    <row r="5468" spans="23:24">
      <c r="W5468" s="36"/>
      <c r="X5468" s="7"/>
    </row>
    <row r="5469" spans="23:24">
      <c r="W5469" s="36"/>
      <c r="X5469" s="7"/>
    </row>
    <row r="5470" spans="23:24">
      <c r="W5470" s="36"/>
      <c r="X5470" s="7"/>
    </row>
    <row r="5471" spans="23:24">
      <c r="W5471" s="36"/>
      <c r="X5471" s="7"/>
    </row>
    <row r="5472" spans="23:24">
      <c r="W5472" s="36"/>
      <c r="X5472" s="7"/>
    </row>
    <row r="5473" spans="23:24">
      <c r="W5473" s="36"/>
      <c r="X5473" s="7"/>
    </row>
    <row r="5474" spans="23:24">
      <c r="W5474" s="36"/>
      <c r="X5474" s="7"/>
    </row>
    <row r="5475" spans="23:24">
      <c r="W5475" s="36"/>
      <c r="X5475" s="7"/>
    </row>
    <row r="5476" spans="23:24">
      <c r="W5476" s="36"/>
      <c r="X5476" s="7"/>
    </row>
    <row r="5477" spans="23:24">
      <c r="W5477" s="36"/>
      <c r="X5477" s="7"/>
    </row>
    <row r="5478" spans="23:24">
      <c r="W5478" s="36"/>
      <c r="X5478" s="7"/>
    </row>
    <row r="5479" spans="23:24">
      <c r="W5479" s="36"/>
      <c r="X5479" s="7"/>
    </row>
    <row r="5480" spans="23:24">
      <c r="W5480" s="36"/>
      <c r="X5480" s="7"/>
    </row>
    <row r="5481" spans="23:24">
      <c r="W5481" s="36"/>
      <c r="X5481" s="7"/>
    </row>
    <row r="5482" spans="23:24">
      <c r="W5482" s="36"/>
      <c r="X5482" s="7"/>
    </row>
    <row r="5483" spans="23:24">
      <c r="W5483" s="36"/>
      <c r="X5483" s="7"/>
    </row>
    <row r="5484" spans="23:24">
      <c r="W5484" s="36"/>
      <c r="X5484" s="7"/>
    </row>
    <row r="5485" spans="23:24">
      <c r="W5485" s="36"/>
      <c r="X5485" s="7"/>
    </row>
    <row r="5486" spans="23:24">
      <c r="W5486" s="36"/>
      <c r="X5486" s="7"/>
    </row>
    <row r="5487" spans="23:24">
      <c r="W5487" s="36"/>
      <c r="X5487" s="7"/>
    </row>
    <row r="5488" spans="23:24">
      <c r="W5488" s="36"/>
      <c r="X5488" s="7"/>
    </row>
    <row r="5489" spans="23:24">
      <c r="W5489" s="36"/>
      <c r="X5489" s="7"/>
    </row>
    <row r="5490" spans="23:24">
      <c r="W5490" s="36"/>
      <c r="X5490" s="7"/>
    </row>
    <row r="5491" spans="23:24">
      <c r="W5491" s="36"/>
      <c r="X5491" s="7"/>
    </row>
    <row r="5492" spans="23:24">
      <c r="W5492" s="36"/>
      <c r="X5492" s="7"/>
    </row>
    <row r="5493" spans="23:24">
      <c r="W5493" s="36"/>
      <c r="X5493" s="7"/>
    </row>
    <row r="5494" spans="23:24">
      <c r="W5494" s="36"/>
      <c r="X5494" s="7"/>
    </row>
    <row r="5495" spans="23:24">
      <c r="W5495" s="36"/>
      <c r="X5495" s="7"/>
    </row>
    <row r="5496" spans="23:24">
      <c r="W5496" s="36"/>
      <c r="X5496" s="7"/>
    </row>
    <row r="5497" spans="23:24">
      <c r="W5497" s="36"/>
      <c r="X5497" s="7"/>
    </row>
    <row r="5498" spans="23:24">
      <c r="W5498" s="36"/>
      <c r="X5498" s="7"/>
    </row>
    <row r="5499" spans="23:24">
      <c r="W5499" s="36"/>
      <c r="X5499" s="7"/>
    </row>
    <row r="5500" spans="23:24">
      <c r="W5500" s="36"/>
      <c r="X5500" s="7"/>
    </row>
    <row r="5501" spans="23:24">
      <c r="W5501" s="36"/>
      <c r="X5501" s="7"/>
    </row>
    <row r="5502" spans="23:24">
      <c r="W5502" s="36"/>
      <c r="X5502" s="7"/>
    </row>
    <row r="5503" spans="23:24">
      <c r="W5503" s="36"/>
      <c r="X5503" s="7"/>
    </row>
    <row r="5504" spans="23:24">
      <c r="W5504" s="36"/>
      <c r="X5504" s="7"/>
    </row>
    <row r="5505" spans="23:24">
      <c r="W5505" s="36"/>
      <c r="X5505" s="7"/>
    </row>
    <row r="5506" spans="23:24">
      <c r="W5506" s="36"/>
      <c r="X5506" s="7"/>
    </row>
    <row r="5507" spans="23:24">
      <c r="W5507" s="36"/>
      <c r="X5507" s="7"/>
    </row>
    <row r="5508" spans="23:24">
      <c r="W5508" s="36"/>
      <c r="X5508" s="7"/>
    </row>
    <row r="5509" spans="23:24">
      <c r="W5509" s="36"/>
      <c r="X5509" s="7"/>
    </row>
    <row r="5510" spans="23:24">
      <c r="W5510" s="36"/>
      <c r="X5510" s="7"/>
    </row>
    <row r="5511" spans="23:24">
      <c r="W5511" s="36"/>
      <c r="X5511" s="7"/>
    </row>
    <row r="5512" spans="23:24">
      <c r="W5512" s="36"/>
      <c r="X5512" s="7"/>
    </row>
    <row r="5513" spans="23:24">
      <c r="W5513" s="36"/>
      <c r="X5513" s="7"/>
    </row>
    <row r="5514" spans="23:24">
      <c r="W5514" s="36"/>
      <c r="X5514" s="7"/>
    </row>
    <row r="5515" spans="23:24">
      <c r="W5515" s="36"/>
      <c r="X5515" s="7"/>
    </row>
    <row r="5516" spans="23:24">
      <c r="W5516" s="36"/>
      <c r="X5516" s="7"/>
    </row>
    <row r="5517" spans="23:24">
      <c r="W5517" s="36"/>
      <c r="X5517" s="7"/>
    </row>
    <row r="5518" spans="23:24">
      <c r="W5518" s="36"/>
      <c r="X5518" s="7"/>
    </row>
    <row r="5519" spans="23:24">
      <c r="W5519" s="36"/>
      <c r="X5519" s="7"/>
    </row>
    <row r="5520" spans="23:24">
      <c r="W5520" s="36"/>
      <c r="X5520" s="7"/>
    </row>
    <row r="5521" spans="23:24">
      <c r="W5521" s="36"/>
      <c r="X5521" s="7"/>
    </row>
    <row r="5522" spans="23:24">
      <c r="W5522" s="36"/>
      <c r="X5522" s="7"/>
    </row>
    <row r="5523" spans="23:24">
      <c r="W5523" s="36"/>
      <c r="X5523" s="7"/>
    </row>
    <row r="5524" spans="23:24">
      <c r="W5524" s="36"/>
      <c r="X5524" s="7"/>
    </row>
    <row r="5525" spans="23:24">
      <c r="W5525" s="36"/>
      <c r="X5525" s="7"/>
    </row>
    <row r="5526" spans="23:24">
      <c r="W5526" s="36"/>
      <c r="X5526" s="7"/>
    </row>
    <row r="5527" spans="23:24">
      <c r="W5527" s="36"/>
      <c r="X5527" s="7"/>
    </row>
    <row r="5528" spans="23:24">
      <c r="W5528" s="36"/>
      <c r="X5528" s="7"/>
    </row>
    <row r="5529" spans="23:24">
      <c r="W5529" s="36"/>
      <c r="X5529" s="7"/>
    </row>
    <row r="5530" spans="23:24">
      <c r="W5530" s="36"/>
      <c r="X5530" s="7"/>
    </row>
    <row r="5531" spans="23:24">
      <c r="W5531" s="36"/>
      <c r="X5531" s="7"/>
    </row>
    <row r="5532" spans="23:24">
      <c r="W5532" s="36"/>
      <c r="X5532" s="7"/>
    </row>
    <row r="5533" spans="23:24">
      <c r="W5533" s="36"/>
      <c r="X5533" s="7"/>
    </row>
    <row r="5534" spans="23:24">
      <c r="W5534" s="36"/>
      <c r="X5534" s="7"/>
    </row>
    <row r="5535" spans="23:24">
      <c r="W5535" s="36"/>
      <c r="X5535" s="7"/>
    </row>
    <row r="5536" spans="23:24">
      <c r="W5536" s="36"/>
      <c r="X5536" s="7"/>
    </row>
    <row r="5537" spans="23:24">
      <c r="W5537" s="36"/>
      <c r="X5537" s="7"/>
    </row>
    <row r="5538" spans="23:24">
      <c r="W5538" s="36"/>
      <c r="X5538" s="7"/>
    </row>
    <row r="5539" spans="23:24">
      <c r="W5539" s="36"/>
      <c r="X5539" s="7"/>
    </row>
    <row r="5540" spans="23:24">
      <c r="W5540" s="36"/>
      <c r="X5540" s="7"/>
    </row>
    <row r="5541" spans="23:24">
      <c r="W5541" s="36"/>
      <c r="X5541" s="7"/>
    </row>
    <row r="5542" spans="23:24">
      <c r="W5542" s="36"/>
      <c r="X5542" s="7"/>
    </row>
    <row r="5543" spans="23:24">
      <c r="W5543" s="36"/>
      <c r="X5543" s="7"/>
    </row>
    <row r="5544" spans="23:24">
      <c r="W5544" s="36"/>
      <c r="X5544" s="7"/>
    </row>
    <row r="5545" spans="23:24">
      <c r="W5545" s="36"/>
      <c r="X5545" s="7"/>
    </row>
    <row r="5546" spans="23:24">
      <c r="W5546" s="36"/>
      <c r="X5546" s="7"/>
    </row>
    <row r="5547" spans="23:24">
      <c r="W5547" s="36"/>
      <c r="X5547" s="7"/>
    </row>
    <row r="5548" spans="23:24">
      <c r="W5548" s="36"/>
      <c r="X5548" s="7"/>
    </row>
    <row r="5549" spans="23:24">
      <c r="W5549" s="36"/>
      <c r="X5549" s="7"/>
    </row>
    <row r="5550" spans="23:24">
      <c r="W5550" s="36"/>
      <c r="X5550" s="7"/>
    </row>
    <row r="5551" spans="23:24">
      <c r="W5551" s="36"/>
      <c r="X5551" s="7"/>
    </row>
    <row r="5552" spans="23:24">
      <c r="W5552" s="36"/>
      <c r="X5552" s="7"/>
    </row>
    <row r="5553" spans="23:24">
      <c r="W5553" s="36"/>
      <c r="X5553" s="7"/>
    </row>
    <row r="5554" spans="23:24">
      <c r="W5554" s="36"/>
      <c r="X5554" s="7"/>
    </row>
    <row r="5555" spans="23:24">
      <c r="W5555" s="36"/>
      <c r="X5555" s="7"/>
    </row>
    <row r="5556" spans="23:24">
      <c r="W5556" s="36"/>
      <c r="X5556" s="7"/>
    </row>
    <row r="5557" spans="23:24">
      <c r="W5557" s="36"/>
      <c r="X5557" s="7"/>
    </row>
    <row r="5558" spans="23:24">
      <c r="W5558" s="36"/>
      <c r="X5558" s="7"/>
    </row>
    <row r="5559" spans="23:24">
      <c r="W5559" s="36"/>
      <c r="X5559" s="7"/>
    </row>
    <row r="5560" spans="23:24">
      <c r="W5560" s="36"/>
      <c r="X5560" s="7"/>
    </row>
    <row r="5561" spans="23:24">
      <c r="W5561" s="36"/>
      <c r="X5561" s="7"/>
    </row>
    <row r="5562" spans="23:24">
      <c r="W5562" s="36"/>
      <c r="X5562" s="7"/>
    </row>
    <row r="5563" spans="23:24">
      <c r="W5563" s="36"/>
      <c r="X5563" s="7"/>
    </row>
    <row r="5564" spans="23:24">
      <c r="W5564" s="36"/>
      <c r="X5564" s="7"/>
    </row>
    <row r="5565" spans="23:24">
      <c r="W5565" s="36"/>
      <c r="X5565" s="7"/>
    </row>
    <row r="5566" spans="23:24">
      <c r="W5566" s="36"/>
      <c r="X5566" s="7"/>
    </row>
    <row r="5567" spans="23:24">
      <c r="W5567" s="36"/>
      <c r="X5567" s="7"/>
    </row>
    <row r="5568" spans="23:24">
      <c r="W5568" s="36"/>
      <c r="X5568" s="7"/>
    </row>
    <row r="5569" spans="23:24">
      <c r="W5569" s="36"/>
      <c r="X5569" s="7"/>
    </row>
    <row r="5570" spans="23:24">
      <c r="W5570" s="36"/>
      <c r="X5570" s="7"/>
    </row>
    <row r="5571" spans="23:24">
      <c r="W5571" s="36"/>
      <c r="X5571" s="7"/>
    </row>
    <row r="5572" spans="23:24">
      <c r="W5572" s="36"/>
      <c r="X5572" s="7"/>
    </row>
    <row r="5573" spans="23:24">
      <c r="W5573" s="36"/>
      <c r="X5573" s="7"/>
    </row>
    <row r="5574" spans="23:24">
      <c r="W5574" s="36"/>
      <c r="X5574" s="7"/>
    </row>
    <row r="5575" spans="23:24">
      <c r="W5575" s="36"/>
      <c r="X5575" s="7"/>
    </row>
    <row r="5576" spans="23:24">
      <c r="W5576" s="36"/>
      <c r="X5576" s="7"/>
    </row>
    <row r="5577" spans="23:24">
      <c r="W5577" s="36"/>
      <c r="X5577" s="7"/>
    </row>
    <row r="5578" spans="23:24">
      <c r="W5578" s="36"/>
      <c r="X5578" s="7"/>
    </row>
    <row r="5579" spans="23:24">
      <c r="W5579" s="36"/>
      <c r="X5579" s="7"/>
    </row>
    <row r="5580" spans="23:24">
      <c r="W5580" s="36"/>
      <c r="X5580" s="7"/>
    </row>
    <row r="5581" spans="23:24">
      <c r="W5581" s="36"/>
      <c r="X5581" s="7"/>
    </row>
    <row r="5582" spans="23:24">
      <c r="W5582" s="36"/>
      <c r="X5582" s="7"/>
    </row>
    <row r="5583" spans="23:24">
      <c r="W5583" s="36"/>
      <c r="X5583" s="7"/>
    </row>
    <row r="5584" spans="23:24">
      <c r="W5584" s="36"/>
      <c r="X5584" s="7"/>
    </row>
    <row r="5585" spans="23:24">
      <c r="W5585" s="36"/>
      <c r="X5585" s="7"/>
    </row>
    <row r="5586" spans="23:24">
      <c r="W5586" s="36"/>
      <c r="X5586" s="7"/>
    </row>
    <row r="5587" spans="23:24">
      <c r="W5587" s="36"/>
      <c r="X5587" s="7"/>
    </row>
    <row r="5588" spans="23:24">
      <c r="W5588" s="36"/>
      <c r="X5588" s="7"/>
    </row>
    <row r="5589" spans="23:24">
      <c r="W5589" s="36"/>
      <c r="X5589" s="7"/>
    </row>
    <row r="5590" spans="23:24">
      <c r="W5590" s="36"/>
      <c r="X5590" s="7"/>
    </row>
    <row r="5591" spans="23:24">
      <c r="W5591" s="36"/>
      <c r="X5591" s="7"/>
    </row>
    <row r="5592" spans="23:24">
      <c r="W5592" s="36"/>
      <c r="X5592" s="7"/>
    </row>
    <row r="5593" spans="23:24">
      <c r="W5593" s="36"/>
      <c r="X5593" s="7"/>
    </row>
    <row r="5594" spans="23:24">
      <c r="W5594" s="36"/>
      <c r="X5594" s="7"/>
    </row>
    <row r="5595" spans="23:24">
      <c r="W5595" s="36"/>
      <c r="X5595" s="7"/>
    </row>
    <row r="5596" spans="23:24">
      <c r="W5596" s="36"/>
      <c r="X5596" s="7"/>
    </row>
    <row r="5597" spans="23:24">
      <c r="W5597" s="36"/>
      <c r="X5597" s="7"/>
    </row>
    <row r="5598" spans="23:24">
      <c r="W5598" s="36"/>
      <c r="X5598" s="7"/>
    </row>
    <row r="5599" spans="23:24">
      <c r="W5599" s="36"/>
      <c r="X5599" s="7"/>
    </row>
    <row r="5600" spans="23:24">
      <c r="W5600" s="36"/>
      <c r="X5600" s="7"/>
    </row>
    <row r="5601" spans="23:24">
      <c r="W5601" s="36"/>
      <c r="X5601" s="7"/>
    </row>
    <row r="5602" spans="23:24">
      <c r="W5602" s="36"/>
      <c r="X5602" s="7"/>
    </row>
    <row r="5603" spans="23:24">
      <c r="W5603" s="36"/>
      <c r="X5603" s="7"/>
    </row>
    <row r="5604" spans="23:24">
      <c r="W5604" s="36"/>
      <c r="X5604" s="7"/>
    </row>
    <row r="5605" spans="23:24">
      <c r="W5605" s="36"/>
      <c r="X5605" s="7"/>
    </row>
    <row r="5606" spans="23:24">
      <c r="W5606" s="36"/>
      <c r="X5606" s="7"/>
    </row>
    <row r="5607" spans="23:24">
      <c r="W5607" s="36"/>
      <c r="X5607" s="7"/>
    </row>
    <row r="5608" spans="23:24">
      <c r="W5608" s="36"/>
      <c r="X5608" s="7"/>
    </row>
    <row r="5609" spans="23:24">
      <c r="W5609" s="36"/>
      <c r="X5609" s="7"/>
    </row>
    <row r="5610" spans="23:24">
      <c r="W5610" s="36"/>
      <c r="X5610" s="7"/>
    </row>
    <row r="5611" spans="23:24">
      <c r="W5611" s="36"/>
      <c r="X5611" s="7"/>
    </row>
    <row r="5612" spans="23:24">
      <c r="W5612" s="36"/>
      <c r="X5612" s="7"/>
    </row>
    <row r="5613" spans="23:24">
      <c r="W5613" s="36"/>
      <c r="X5613" s="7"/>
    </row>
    <row r="5614" spans="23:24">
      <c r="W5614" s="36"/>
      <c r="X5614" s="7"/>
    </row>
    <row r="5615" spans="23:24">
      <c r="W5615" s="36"/>
      <c r="X5615" s="7"/>
    </row>
    <row r="5616" spans="23:24">
      <c r="W5616" s="36"/>
      <c r="X5616" s="7"/>
    </row>
    <row r="5617" spans="23:24">
      <c r="W5617" s="36"/>
      <c r="X5617" s="7"/>
    </row>
    <row r="5618" spans="23:24">
      <c r="W5618" s="36"/>
      <c r="X5618" s="7"/>
    </row>
    <row r="5619" spans="23:24">
      <c r="W5619" s="36"/>
      <c r="X5619" s="7"/>
    </row>
    <row r="5620" spans="23:24">
      <c r="W5620" s="36"/>
      <c r="X5620" s="7"/>
    </row>
    <row r="5621" spans="23:24">
      <c r="W5621" s="36"/>
      <c r="X5621" s="7"/>
    </row>
    <row r="5622" spans="23:24">
      <c r="W5622" s="36"/>
      <c r="X5622" s="7"/>
    </row>
    <row r="5623" spans="23:24">
      <c r="W5623" s="36"/>
      <c r="X5623" s="7"/>
    </row>
    <row r="5624" spans="23:24">
      <c r="W5624" s="36"/>
      <c r="X5624" s="7"/>
    </row>
    <row r="5625" spans="23:24">
      <c r="W5625" s="36"/>
      <c r="X5625" s="7"/>
    </row>
    <row r="5626" spans="23:24">
      <c r="W5626" s="36"/>
      <c r="X5626" s="7"/>
    </row>
    <row r="5627" spans="23:24">
      <c r="W5627" s="36"/>
      <c r="X5627" s="7"/>
    </row>
    <row r="5628" spans="23:24">
      <c r="W5628" s="36"/>
      <c r="X5628" s="7"/>
    </row>
    <row r="5629" spans="23:24">
      <c r="W5629" s="36"/>
      <c r="X5629" s="7"/>
    </row>
    <row r="5630" spans="23:24">
      <c r="W5630" s="36"/>
      <c r="X5630" s="7"/>
    </row>
    <row r="5631" spans="23:24">
      <c r="W5631" s="36"/>
      <c r="X5631" s="7"/>
    </row>
    <row r="5632" spans="23:24">
      <c r="W5632" s="36"/>
      <c r="X5632" s="7"/>
    </row>
    <row r="5633" spans="23:24">
      <c r="W5633" s="36"/>
      <c r="X5633" s="7"/>
    </row>
    <row r="5634" spans="23:24">
      <c r="W5634" s="36"/>
      <c r="X5634" s="7"/>
    </row>
    <row r="5635" spans="23:24">
      <c r="W5635" s="36"/>
      <c r="X5635" s="7"/>
    </row>
    <row r="5636" spans="23:24">
      <c r="W5636" s="36"/>
      <c r="X5636" s="7"/>
    </row>
    <row r="5637" spans="23:24">
      <c r="W5637" s="36"/>
      <c r="X5637" s="7"/>
    </row>
    <row r="5638" spans="23:24">
      <c r="W5638" s="36"/>
      <c r="X5638" s="7"/>
    </row>
    <row r="5639" spans="23:24">
      <c r="W5639" s="36"/>
      <c r="X5639" s="7"/>
    </row>
    <row r="5640" spans="23:24">
      <c r="W5640" s="36"/>
      <c r="X5640" s="7"/>
    </row>
    <row r="5641" spans="23:24">
      <c r="W5641" s="36"/>
      <c r="X5641" s="7"/>
    </row>
    <row r="5642" spans="23:24">
      <c r="W5642" s="36"/>
      <c r="X5642" s="7"/>
    </row>
    <row r="5643" spans="23:24">
      <c r="W5643" s="36"/>
      <c r="X5643" s="7"/>
    </row>
    <row r="5644" spans="23:24">
      <c r="W5644" s="36"/>
      <c r="X5644" s="7"/>
    </row>
    <row r="5645" spans="23:24">
      <c r="W5645" s="36"/>
      <c r="X5645" s="7"/>
    </row>
    <row r="5646" spans="23:24">
      <c r="W5646" s="36"/>
      <c r="X5646" s="7"/>
    </row>
    <row r="5647" spans="23:24">
      <c r="W5647" s="36"/>
      <c r="X5647" s="7"/>
    </row>
    <row r="5648" spans="23:24">
      <c r="W5648" s="36"/>
      <c r="X5648" s="7"/>
    </row>
    <row r="5649" spans="23:24">
      <c r="W5649" s="36"/>
      <c r="X5649" s="7"/>
    </row>
    <row r="5650" spans="23:24">
      <c r="W5650" s="36"/>
      <c r="X5650" s="7"/>
    </row>
    <row r="5651" spans="23:24">
      <c r="W5651" s="36"/>
      <c r="X5651" s="7"/>
    </row>
    <row r="5652" spans="23:24">
      <c r="W5652" s="36"/>
      <c r="X5652" s="7"/>
    </row>
    <row r="5653" spans="23:24">
      <c r="W5653" s="36"/>
      <c r="X5653" s="7"/>
    </row>
    <row r="5654" spans="23:24">
      <c r="W5654" s="36"/>
      <c r="X5654" s="7"/>
    </row>
    <row r="5655" spans="23:24">
      <c r="W5655" s="36"/>
      <c r="X5655" s="7"/>
    </row>
    <row r="5656" spans="23:24">
      <c r="W5656" s="36"/>
      <c r="X5656" s="7"/>
    </row>
    <row r="5657" spans="23:24">
      <c r="W5657" s="36"/>
      <c r="X5657" s="7"/>
    </row>
    <row r="5658" spans="23:24">
      <c r="W5658" s="36"/>
      <c r="X5658" s="7"/>
    </row>
    <row r="5659" spans="23:24">
      <c r="W5659" s="36"/>
      <c r="X5659" s="7"/>
    </row>
    <row r="5660" spans="23:24">
      <c r="W5660" s="36"/>
      <c r="X5660" s="7"/>
    </row>
    <row r="5661" spans="23:24">
      <c r="W5661" s="36"/>
      <c r="X5661" s="7"/>
    </row>
    <row r="5662" spans="23:24">
      <c r="W5662" s="36"/>
      <c r="X5662" s="7"/>
    </row>
    <row r="5663" spans="23:24">
      <c r="W5663" s="36"/>
      <c r="X5663" s="7"/>
    </row>
    <row r="5664" spans="23:24">
      <c r="W5664" s="36"/>
      <c r="X5664" s="7"/>
    </row>
    <row r="5665" spans="23:24">
      <c r="W5665" s="36"/>
      <c r="X5665" s="7"/>
    </row>
    <row r="5666" spans="23:24">
      <c r="W5666" s="36"/>
      <c r="X5666" s="7"/>
    </row>
    <row r="5667" spans="23:24">
      <c r="W5667" s="36"/>
      <c r="X5667" s="7"/>
    </row>
    <row r="5668" spans="23:24">
      <c r="W5668" s="36"/>
      <c r="X5668" s="7"/>
    </row>
    <row r="5669" spans="23:24">
      <c r="W5669" s="36"/>
      <c r="X5669" s="7"/>
    </row>
    <row r="5670" spans="23:24">
      <c r="W5670" s="36"/>
      <c r="X5670" s="7"/>
    </row>
    <row r="5671" spans="23:24">
      <c r="W5671" s="36"/>
      <c r="X5671" s="7"/>
    </row>
    <row r="5672" spans="23:24">
      <c r="W5672" s="36"/>
      <c r="X5672" s="7"/>
    </row>
    <row r="5673" spans="23:24">
      <c r="W5673" s="36"/>
      <c r="X5673" s="7"/>
    </row>
    <row r="5674" spans="23:24">
      <c r="W5674" s="36"/>
      <c r="X5674" s="7"/>
    </row>
    <row r="5675" spans="23:24">
      <c r="W5675" s="36"/>
      <c r="X5675" s="7"/>
    </row>
    <row r="5676" spans="23:24">
      <c r="W5676" s="36"/>
      <c r="X5676" s="7"/>
    </row>
    <row r="5677" spans="23:24">
      <c r="W5677" s="36"/>
      <c r="X5677" s="7"/>
    </row>
    <row r="5678" spans="23:24">
      <c r="W5678" s="36"/>
      <c r="X5678" s="7"/>
    </row>
    <row r="5679" spans="23:24">
      <c r="W5679" s="36"/>
      <c r="X5679" s="7"/>
    </row>
    <row r="5680" spans="23:24">
      <c r="W5680" s="36"/>
      <c r="X5680" s="7"/>
    </row>
    <row r="5681" spans="23:24">
      <c r="W5681" s="36"/>
      <c r="X5681" s="7"/>
    </row>
    <row r="5682" spans="23:24">
      <c r="W5682" s="36"/>
      <c r="X5682" s="7"/>
    </row>
    <row r="5683" spans="23:24">
      <c r="W5683" s="36"/>
      <c r="X5683" s="7"/>
    </row>
    <row r="5684" spans="23:24">
      <c r="W5684" s="36"/>
      <c r="X5684" s="7"/>
    </row>
    <row r="5685" spans="23:24">
      <c r="W5685" s="36"/>
      <c r="X5685" s="7"/>
    </row>
    <row r="5686" spans="23:24">
      <c r="W5686" s="36"/>
      <c r="X5686" s="7"/>
    </row>
    <row r="5687" spans="23:24">
      <c r="W5687" s="36"/>
      <c r="X5687" s="7"/>
    </row>
    <row r="5688" spans="23:24">
      <c r="W5688" s="36"/>
      <c r="X5688" s="7"/>
    </row>
    <row r="5689" spans="23:24">
      <c r="W5689" s="36"/>
      <c r="X5689" s="7"/>
    </row>
    <row r="5690" spans="23:24">
      <c r="W5690" s="36"/>
      <c r="X5690" s="7"/>
    </row>
    <row r="5691" spans="23:24">
      <c r="W5691" s="36"/>
      <c r="X5691" s="7"/>
    </row>
    <row r="5692" spans="23:24">
      <c r="W5692" s="36"/>
      <c r="X5692" s="7"/>
    </row>
    <row r="5693" spans="23:24">
      <c r="W5693" s="36"/>
      <c r="X5693" s="7"/>
    </row>
    <row r="5694" spans="23:24">
      <c r="W5694" s="36"/>
      <c r="X5694" s="7"/>
    </row>
    <row r="5695" spans="23:24">
      <c r="W5695" s="36"/>
      <c r="X5695" s="7"/>
    </row>
    <row r="5696" spans="23:24">
      <c r="W5696" s="36"/>
      <c r="X5696" s="7"/>
    </row>
    <row r="5697" spans="23:24">
      <c r="W5697" s="36"/>
      <c r="X5697" s="7"/>
    </row>
    <row r="5698" spans="23:24">
      <c r="W5698" s="36"/>
      <c r="X5698" s="7"/>
    </row>
    <row r="5699" spans="23:24">
      <c r="W5699" s="36"/>
      <c r="X5699" s="7"/>
    </row>
    <row r="5700" spans="23:24">
      <c r="W5700" s="36"/>
      <c r="X5700" s="7"/>
    </row>
    <row r="5701" spans="23:24">
      <c r="W5701" s="36"/>
      <c r="X5701" s="7"/>
    </row>
    <row r="5702" spans="23:24">
      <c r="W5702" s="36"/>
      <c r="X5702" s="7"/>
    </row>
    <row r="5703" spans="23:24">
      <c r="W5703" s="36"/>
      <c r="X5703" s="7"/>
    </row>
    <row r="5704" spans="23:24">
      <c r="W5704" s="36"/>
      <c r="X5704" s="7"/>
    </row>
    <row r="5705" spans="23:24">
      <c r="W5705" s="36"/>
      <c r="X5705" s="7"/>
    </row>
    <row r="5706" spans="23:24">
      <c r="W5706" s="36"/>
      <c r="X5706" s="7"/>
    </row>
    <row r="5707" spans="23:24">
      <c r="W5707" s="36"/>
      <c r="X5707" s="7"/>
    </row>
    <row r="5708" spans="23:24">
      <c r="W5708" s="36"/>
      <c r="X5708" s="7"/>
    </row>
    <row r="5709" spans="23:24">
      <c r="W5709" s="36"/>
      <c r="X5709" s="7"/>
    </row>
    <row r="5710" spans="23:24">
      <c r="W5710" s="36"/>
      <c r="X5710" s="7"/>
    </row>
    <row r="5711" spans="23:24">
      <c r="W5711" s="36"/>
      <c r="X5711" s="7"/>
    </row>
    <row r="5712" spans="23:24">
      <c r="W5712" s="36"/>
      <c r="X5712" s="7"/>
    </row>
    <row r="5713" spans="23:24">
      <c r="W5713" s="36"/>
      <c r="X5713" s="7"/>
    </row>
    <row r="5714" spans="23:24">
      <c r="W5714" s="36"/>
      <c r="X5714" s="7"/>
    </row>
    <row r="5715" spans="23:24">
      <c r="W5715" s="36"/>
      <c r="X5715" s="7"/>
    </row>
    <row r="5716" spans="23:24">
      <c r="W5716" s="36"/>
      <c r="X5716" s="7"/>
    </row>
    <row r="5717" spans="23:24">
      <c r="W5717" s="36"/>
      <c r="X5717" s="7"/>
    </row>
    <row r="5718" spans="23:24">
      <c r="W5718" s="36"/>
      <c r="X5718" s="7"/>
    </row>
    <row r="5719" spans="23:24">
      <c r="W5719" s="36"/>
      <c r="X5719" s="7"/>
    </row>
    <row r="5720" spans="23:24">
      <c r="W5720" s="36"/>
      <c r="X5720" s="7"/>
    </row>
    <row r="5721" spans="23:24">
      <c r="W5721" s="36"/>
      <c r="X5721" s="7"/>
    </row>
    <row r="5722" spans="23:24">
      <c r="W5722" s="36"/>
      <c r="X5722" s="7"/>
    </row>
    <row r="5723" spans="23:24">
      <c r="W5723" s="36"/>
      <c r="X5723" s="7"/>
    </row>
    <row r="5724" spans="23:24">
      <c r="W5724" s="36"/>
      <c r="X5724" s="7"/>
    </row>
    <row r="5725" spans="23:24">
      <c r="W5725" s="36"/>
      <c r="X5725" s="7"/>
    </row>
    <row r="5726" spans="23:24">
      <c r="W5726" s="36"/>
      <c r="X5726" s="7"/>
    </row>
    <row r="5727" spans="23:24">
      <c r="W5727" s="36"/>
      <c r="X5727" s="7"/>
    </row>
    <row r="5728" spans="23:24">
      <c r="W5728" s="36"/>
      <c r="X5728" s="7"/>
    </row>
    <row r="5729" spans="23:24">
      <c r="W5729" s="36"/>
      <c r="X5729" s="7"/>
    </row>
    <row r="5730" spans="23:24">
      <c r="W5730" s="36"/>
      <c r="X5730" s="7"/>
    </row>
    <row r="5731" spans="23:24">
      <c r="W5731" s="36"/>
      <c r="X5731" s="7"/>
    </row>
    <row r="5732" spans="23:24">
      <c r="W5732" s="36"/>
      <c r="X5732" s="7"/>
    </row>
    <row r="5733" spans="23:24">
      <c r="W5733" s="36"/>
      <c r="X5733" s="7"/>
    </row>
    <row r="5734" spans="23:24">
      <c r="W5734" s="36"/>
      <c r="X5734" s="7"/>
    </row>
    <row r="5735" spans="23:24">
      <c r="W5735" s="36"/>
      <c r="X5735" s="7"/>
    </row>
    <row r="5736" spans="23:24">
      <c r="W5736" s="36"/>
      <c r="X5736" s="7"/>
    </row>
    <row r="5737" spans="23:24">
      <c r="W5737" s="36"/>
      <c r="X5737" s="7"/>
    </row>
    <row r="5738" spans="23:24">
      <c r="W5738" s="36"/>
      <c r="X5738" s="7"/>
    </row>
    <row r="5739" spans="23:24">
      <c r="W5739" s="36"/>
      <c r="X5739" s="7"/>
    </row>
    <row r="5740" spans="23:24">
      <c r="W5740" s="36"/>
      <c r="X5740" s="7"/>
    </row>
    <row r="5741" spans="23:24">
      <c r="W5741" s="36"/>
      <c r="X5741" s="7"/>
    </row>
    <row r="5742" spans="23:24">
      <c r="W5742" s="36"/>
      <c r="X5742" s="7"/>
    </row>
    <row r="5743" spans="23:24">
      <c r="W5743" s="36"/>
      <c r="X5743" s="7"/>
    </row>
    <row r="5744" spans="23:24">
      <c r="W5744" s="36"/>
      <c r="X5744" s="7"/>
    </row>
    <row r="5745" spans="23:24">
      <c r="W5745" s="36"/>
      <c r="X5745" s="7"/>
    </row>
    <row r="5746" spans="23:24">
      <c r="W5746" s="36"/>
      <c r="X5746" s="7"/>
    </row>
    <row r="5747" spans="23:24">
      <c r="W5747" s="36"/>
      <c r="X5747" s="7"/>
    </row>
    <row r="5748" spans="23:24">
      <c r="W5748" s="36"/>
      <c r="X5748" s="7"/>
    </row>
    <row r="5749" spans="23:24">
      <c r="W5749" s="36"/>
      <c r="X5749" s="7"/>
    </row>
    <row r="5750" spans="23:24">
      <c r="W5750" s="36"/>
      <c r="X5750" s="7"/>
    </row>
    <row r="5751" spans="23:24">
      <c r="W5751" s="36"/>
      <c r="X5751" s="7"/>
    </row>
    <row r="5752" spans="23:24">
      <c r="W5752" s="36"/>
      <c r="X5752" s="7"/>
    </row>
    <row r="5753" spans="23:24">
      <c r="W5753" s="36"/>
      <c r="X5753" s="7"/>
    </row>
    <row r="5754" spans="23:24">
      <c r="W5754" s="36"/>
      <c r="X5754" s="7"/>
    </row>
    <row r="5755" spans="23:24">
      <c r="W5755" s="36"/>
      <c r="X5755" s="7"/>
    </row>
    <row r="5756" spans="23:24">
      <c r="W5756" s="36"/>
      <c r="X5756" s="7"/>
    </row>
    <row r="5757" spans="23:24">
      <c r="W5757" s="36"/>
      <c r="X5757" s="7"/>
    </row>
    <row r="5758" spans="23:24">
      <c r="W5758" s="36"/>
      <c r="X5758" s="7"/>
    </row>
    <row r="5759" spans="23:24">
      <c r="W5759" s="36"/>
      <c r="X5759" s="7"/>
    </row>
    <row r="5760" spans="23:24">
      <c r="W5760" s="36"/>
      <c r="X5760" s="7"/>
    </row>
    <row r="5761" spans="23:24">
      <c r="W5761" s="36"/>
      <c r="X5761" s="7"/>
    </row>
    <row r="5762" spans="23:24">
      <c r="W5762" s="36"/>
      <c r="X5762" s="7"/>
    </row>
    <row r="5763" spans="23:24">
      <c r="W5763" s="36"/>
      <c r="X5763" s="7"/>
    </row>
    <row r="5764" spans="23:24">
      <c r="W5764" s="36"/>
      <c r="X5764" s="7"/>
    </row>
    <row r="5765" spans="23:24">
      <c r="W5765" s="36"/>
      <c r="X5765" s="7"/>
    </row>
    <row r="5766" spans="23:24">
      <c r="W5766" s="36"/>
      <c r="X5766" s="7"/>
    </row>
    <row r="5767" spans="23:24">
      <c r="W5767" s="36"/>
      <c r="X5767" s="7"/>
    </row>
    <row r="5768" spans="23:24">
      <c r="W5768" s="36"/>
      <c r="X5768" s="7"/>
    </row>
    <row r="5769" spans="23:24">
      <c r="W5769" s="36"/>
      <c r="X5769" s="7"/>
    </row>
    <row r="5770" spans="23:24">
      <c r="W5770" s="36"/>
      <c r="X5770" s="7"/>
    </row>
    <row r="5771" spans="23:24">
      <c r="W5771" s="36"/>
      <c r="X5771" s="7"/>
    </row>
    <row r="5772" spans="23:24">
      <c r="W5772" s="36"/>
      <c r="X5772" s="7"/>
    </row>
    <row r="5773" spans="23:24">
      <c r="W5773" s="36"/>
      <c r="X5773" s="7"/>
    </row>
    <row r="5774" spans="23:24">
      <c r="W5774" s="36"/>
      <c r="X5774" s="7"/>
    </row>
    <row r="5775" spans="23:24">
      <c r="W5775" s="36"/>
      <c r="X5775" s="7"/>
    </row>
    <row r="5776" spans="23:24">
      <c r="W5776" s="36"/>
      <c r="X5776" s="7"/>
    </row>
    <row r="5777" spans="23:24">
      <c r="W5777" s="36"/>
      <c r="X5777" s="7"/>
    </row>
    <row r="5778" spans="23:24">
      <c r="W5778" s="36"/>
      <c r="X5778" s="7"/>
    </row>
    <row r="5779" spans="23:24">
      <c r="W5779" s="36"/>
      <c r="X5779" s="7"/>
    </row>
    <row r="5780" spans="23:24">
      <c r="W5780" s="36"/>
      <c r="X5780" s="7"/>
    </row>
    <row r="5781" spans="23:24">
      <c r="W5781" s="36"/>
      <c r="X5781" s="7"/>
    </row>
    <row r="5782" spans="23:24">
      <c r="W5782" s="36"/>
      <c r="X5782" s="7"/>
    </row>
    <row r="5783" spans="23:24">
      <c r="W5783" s="36"/>
      <c r="X5783" s="7"/>
    </row>
    <row r="5784" spans="23:24">
      <c r="W5784" s="36"/>
      <c r="X5784" s="7"/>
    </row>
    <row r="5785" spans="23:24">
      <c r="W5785" s="36"/>
      <c r="X5785" s="7"/>
    </row>
    <row r="5786" spans="23:24">
      <c r="W5786" s="36"/>
      <c r="X5786" s="7"/>
    </row>
    <row r="5787" spans="23:24">
      <c r="W5787" s="36"/>
      <c r="X5787" s="7"/>
    </row>
    <row r="5788" spans="23:24">
      <c r="W5788" s="36"/>
      <c r="X5788" s="7"/>
    </row>
    <row r="5789" spans="23:24">
      <c r="W5789" s="36"/>
      <c r="X5789" s="7"/>
    </row>
    <row r="5790" spans="23:24">
      <c r="W5790" s="36"/>
      <c r="X5790" s="7"/>
    </row>
    <row r="5791" spans="23:24">
      <c r="W5791" s="36"/>
      <c r="X5791" s="7"/>
    </row>
    <row r="5792" spans="23:24">
      <c r="W5792" s="36"/>
      <c r="X5792" s="7"/>
    </row>
    <row r="5793" spans="23:24">
      <c r="W5793" s="36"/>
      <c r="X5793" s="7"/>
    </row>
    <row r="5794" spans="23:24">
      <c r="W5794" s="36"/>
      <c r="X5794" s="7"/>
    </row>
    <row r="5795" spans="23:24">
      <c r="W5795" s="36"/>
      <c r="X5795" s="7"/>
    </row>
    <row r="5796" spans="23:24">
      <c r="W5796" s="36"/>
      <c r="X5796" s="7"/>
    </row>
    <row r="5797" spans="23:24">
      <c r="W5797" s="36"/>
      <c r="X5797" s="7"/>
    </row>
    <row r="5798" spans="23:24">
      <c r="W5798" s="36"/>
      <c r="X5798" s="7"/>
    </row>
    <row r="5799" spans="23:24">
      <c r="W5799" s="36"/>
      <c r="X5799" s="7"/>
    </row>
    <row r="5800" spans="23:24">
      <c r="W5800" s="36"/>
      <c r="X5800" s="7"/>
    </row>
    <row r="5801" spans="23:24">
      <c r="W5801" s="36"/>
      <c r="X5801" s="7"/>
    </row>
    <row r="5802" spans="23:24">
      <c r="W5802" s="36"/>
      <c r="X5802" s="7"/>
    </row>
    <row r="5803" spans="23:24">
      <c r="W5803" s="36"/>
      <c r="X5803" s="7"/>
    </row>
    <row r="5804" spans="23:24">
      <c r="W5804" s="36"/>
      <c r="X5804" s="7"/>
    </row>
    <row r="5805" spans="23:24">
      <c r="W5805" s="36"/>
      <c r="X5805" s="7"/>
    </row>
    <row r="5806" spans="23:24">
      <c r="W5806" s="36"/>
      <c r="X5806" s="7"/>
    </row>
    <row r="5807" spans="23:24">
      <c r="W5807" s="36"/>
      <c r="X5807" s="7"/>
    </row>
    <row r="5808" spans="23:24">
      <c r="W5808" s="36"/>
      <c r="X5808" s="7"/>
    </row>
    <row r="5809" spans="23:24">
      <c r="W5809" s="36"/>
      <c r="X5809" s="7"/>
    </row>
    <row r="5810" spans="23:24">
      <c r="W5810" s="36"/>
      <c r="X5810" s="7"/>
    </row>
    <row r="5811" spans="23:24">
      <c r="W5811" s="36"/>
      <c r="X5811" s="7"/>
    </row>
    <row r="5812" spans="23:24">
      <c r="W5812" s="36"/>
      <c r="X5812" s="7"/>
    </row>
    <row r="5813" spans="23:24">
      <c r="W5813" s="36"/>
      <c r="X5813" s="7"/>
    </row>
    <row r="5814" spans="23:24">
      <c r="W5814" s="36"/>
      <c r="X5814" s="7"/>
    </row>
    <row r="5815" spans="23:24">
      <c r="W5815" s="36"/>
      <c r="X5815" s="7"/>
    </row>
    <row r="5816" spans="23:24">
      <c r="W5816" s="36"/>
      <c r="X5816" s="7"/>
    </row>
    <row r="5817" spans="23:24">
      <c r="W5817" s="36"/>
      <c r="X5817" s="7"/>
    </row>
    <row r="5818" spans="23:24">
      <c r="W5818" s="36"/>
      <c r="X5818" s="7"/>
    </row>
    <row r="5819" spans="23:24">
      <c r="W5819" s="36"/>
      <c r="X5819" s="7"/>
    </row>
    <row r="5820" spans="23:24">
      <c r="W5820" s="36"/>
      <c r="X5820" s="7"/>
    </row>
    <row r="5821" spans="23:24">
      <c r="W5821" s="36"/>
      <c r="X5821" s="7"/>
    </row>
    <row r="5822" spans="23:24">
      <c r="W5822" s="36"/>
      <c r="X5822" s="7"/>
    </row>
    <row r="5823" spans="23:24">
      <c r="W5823" s="36"/>
      <c r="X5823" s="7"/>
    </row>
    <row r="5824" spans="23:24">
      <c r="W5824" s="36"/>
      <c r="X5824" s="7"/>
    </row>
    <row r="5825" spans="23:24">
      <c r="W5825" s="36"/>
      <c r="X5825" s="7"/>
    </row>
    <row r="5826" spans="23:24">
      <c r="W5826" s="36"/>
      <c r="X5826" s="7"/>
    </row>
    <row r="5827" spans="23:24">
      <c r="W5827" s="36"/>
      <c r="X5827" s="7"/>
    </row>
    <row r="5828" spans="23:24">
      <c r="W5828" s="36"/>
      <c r="X5828" s="7"/>
    </row>
    <row r="5829" spans="23:24">
      <c r="W5829" s="36"/>
      <c r="X5829" s="7"/>
    </row>
    <row r="5830" spans="23:24">
      <c r="W5830" s="36"/>
      <c r="X5830" s="7"/>
    </row>
    <row r="5831" spans="23:24">
      <c r="W5831" s="36"/>
      <c r="X5831" s="7"/>
    </row>
    <row r="5832" spans="23:24">
      <c r="W5832" s="36"/>
      <c r="X5832" s="7"/>
    </row>
    <row r="5833" spans="23:24">
      <c r="W5833" s="36"/>
      <c r="X5833" s="7"/>
    </row>
    <row r="5834" spans="23:24">
      <c r="W5834" s="36"/>
      <c r="X5834" s="7"/>
    </row>
    <row r="5835" spans="23:24">
      <c r="W5835" s="36"/>
      <c r="X5835" s="7"/>
    </row>
    <row r="5836" spans="23:24">
      <c r="W5836" s="36"/>
      <c r="X5836" s="7"/>
    </row>
    <row r="5837" spans="23:24">
      <c r="W5837" s="36"/>
      <c r="X5837" s="7"/>
    </row>
    <row r="5838" spans="23:24">
      <c r="W5838" s="36"/>
      <c r="X5838" s="7"/>
    </row>
    <row r="5839" spans="23:24">
      <c r="W5839" s="36"/>
      <c r="X5839" s="7"/>
    </row>
    <row r="5840" spans="23:24">
      <c r="W5840" s="36"/>
      <c r="X5840" s="7"/>
    </row>
    <row r="5841" spans="23:24">
      <c r="W5841" s="36"/>
      <c r="X5841" s="7"/>
    </row>
    <row r="5842" spans="23:24">
      <c r="W5842" s="36"/>
      <c r="X5842" s="7"/>
    </row>
    <row r="5843" spans="23:24">
      <c r="W5843" s="36"/>
      <c r="X5843" s="7"/>
    </row>
    <row r="5844" spans="23:24">
      <c r="W5844" s="36"/>
      <c r="X5844" s="7"/>
    </row>
    <row r="5845" spans="23:24">
      <c r="W5845" s="36"/>
      <c r="X5845" s="7"/>
    </row>
    <row r="5846" spans="23:24">
      <c r="W5846" s="36"/>
      <c r="X5846" s="7"/>
    </row>
    <row r="5847" spans="23:24">
      <c r="W5847" s="36"/>
      <c r="X5847" s="7"/>
    </row>
    <row r="5848" spans="23:24">
      <c r="W5848" s="36"/>
      <c r="X5848" s="7"/>
    </row>
    <row r="5849" spans="23:24">
      <c r="W5849" s="36"/>
      <c r="X5849" s="7"/>
    </row>
    <row r="5850" spans="23:24">
      <c r="W5850" s="36"/>
      <c r="X5850" s="7"/>
    </row>
    <row r="5851" spans="23:24">
      <c r="W5851" s="36"/>
      <c r="X5851" s="7"/>
    </row>
    <row r="5852" spans="23:24">
      <c r="W5852" s="36"/>
      <c r="X5852" s="7"/>
    </row>
    <row r="5853" spans="23:24">
      <c r="W5853" s="36"/>
      <c r="X5853" s="7"/>
    </row>
    <row r="5854" spans="23:24">
      <c r="W5854" s="36"/>
      <c r="X5854" s="7"/>
    </row>
    <row r="5855" spans="23:24">
      <c r="W5855" s="36"/>
      <c r="X5855" s="7"/>
    </row>
    <row r="5856" spans="23:24">
      <c r="W5856" s="36"/>
      <c r="X5856" s="7"/>
    </row>
    <row r="5857" spans="23:24">
      <c r="W5857" s="36"/>
      <c r="X5857" s="7"/>
    </row>
    <row r="5858" spans="23:24">
      <c r="W5858" s="36"/>
      <c r="X5858" s="7"/>
    </row>
    <row r="5859" spans="23:24">
      <c r="W5859" s="36"/>
      <c r="X5859" s="7"/>
    </row>
    <row r="5860" spans="23:24">
      <c r="W5860" s="36"/>
      <c r="X5860" s="7"/>
    </row>
    <row r="5861" spans="23:24">
      <c r="W5861" s="36"/>
      <c r="X5861" s="7"/>
    </row>
    <row r="5862" spans="23:24">
      <c r="W5862" s="36"/>
      <c r="X5862" s="7"/>
    </row>
    <row r="5863" spans="23:24">
      <c r="W5863" s="36"/>
      <c r="X5863" s="7"/>
    </row>
    <row r="5864" spans="23:24">
      <c r="W5864" s="36"/>
      <c r="X5864" s="7"/>
    </row>
    <row r="5865" spans="23:24">
      <c r="W5865" s="36"/>
      <c r="X5865" s="7"/>
    </row>
    <row r="5866" spans="23:24">
      <c r="W5866" s="36"/>
      <c r="X5866" s="7"/>
    </row>
    <row r="5867" spans="23:24">
      <c r="W5867" s="36"/>
      <c r="X5867" s="7"/>
    </row>
    <row r="5868" spans="23:24">
      <c r="W5868" s="36"/>
      <c r="X5868" s="7"/>
    </row>
    <row r="5869" spans="23:24">
      <c r="W5869" s="36"/>
      <c r="X5869" s="7"/>
    </row>
    <row r="5870" spans="23:24">
      <c r="W5870" s="36"/>
      <c r="X5870" s="7"/>
    </row>
    <row r="5871" spans="23:24">
      <c r="W5871" s="36"/>
      <c r="X5871" s="7"/>
    </row>
    <row r="5872" spans="23:24">
      <c r="W5872" s="36"/>
      <c r="X5872" s="7"/>
    </row>
    <row r="5873" spans="23:24">
      <c r="W5873" s="36"/>
      <c r="X5873" s="7"/>
    </row>
    <row r="5874" spans="23:24">
      <c r="W5874" s="36"/>
      <c r="X5874" s="7"/>
    </row>
    <row r="5875" spans="23:24">
      <c r="W5875" s="36"/>
      <c r="X5875" s="7"/>
    </row>
    <row r="5876" spans="23:24">
      <c r="W5876" s="36"/>
      <c r="X5876" s="7"/>
    </row>
    <row r="5877" spans="23:24">
      <c r="W5877" s="36"/>
      <c r="X5877" s="7"/>
    </row>
    <row r="5878" spans="23:24">
      <c r="W5878" s="36"/>
      <c r="X5878" s="7"/>
    </row>
    <row r="5879" spans="23:24">
      <c r="W5879" s="36"/>
      <c r="X5879" s="7"/>
    </row>
    <row r="5880" spans="23:24">
      <c r="W5880" s="36"/>
      <c r="X5880" s="7"/>
    </row>
    <row r="5881" spans="23:24">
      <c r="W5881" s="36"/>
      <c r="X5881" s="7"/>
    </row>
    <row r="5882" spans="23:24">
      <c r="W5882" s="36"/>
      <c r="X5882" s="7"/>
    </row>
    <row r="5883" spans="23:24">
      <c r="W5883" s="36"/>
      <c r="X5883" s="7"/>
    </row>
    <row r="5884" spans="23:24">
      <c r="W5884" s="36"/>
      <c r="X5884" s="7"/>
    </row>
    <row r="5885" spans="23:24">
      <c r="W5885" s="36"/>
      <c r="X5885" s="7"/>
    </row>
    <row r="5886" spans="23:24">
      <c r="W5886" s="36"/>
      <c r="X5886" s="7"/>
    </row>
    <row r="5887" spans="23:24">
      <c r="W5887" s="36"/>
      <c r="X5887" s="7"/>
    </row>
    <row r="5888" spans="23:24">
      <c r="W5888" s="36"/>
      <c r="X5888" s="7"/>
    </row>
    <row r="5889" spans="23:24">
      <c r="W5889" s="36"/>
      <c r="X5889" s="7"/>
    </row>
    <row r="5890" spans="23:24">
      <c r="W5890" s="36"/>
      <c r="X5890" s="7"/>
    </row>
    <row r="5891" spans="23:24">
      <c r="W5891" s="36"/>
      <c r="X5891" s="7"/>
    </row>
    <row r="5892" spans="23:24">
      <c r="W5892" s="36"/>
      <c r="X5892" s="7"/>
    </row>
    <row r="5893" spans="23:24">
      <c r="W5893" s="36"/>
      <c r="X5893" s="7"/>
    </row>
    <row r="5894" spans="23:24">
      <c r="W5894" s="36"/>
      <c r="X5894" s="7"/>
    </row>
    <row r="5895" spans="23:24">
      <c r="W5895" s="36"/>
      <c r="X5895" s="7"/>
    </row>
    <row r="5896" spans="23:24">
      <c r="W5896" s="36"/>
      <c r="X5896" s="7"/>
    </row>
    <row r="5897" spans="23:24">
      <c r="W5897" s="36"/>
      <c r="X5897" s="7"/>
    </row>
    <row r="5898" spans="23:24">
      <c r="W5898" s="36"/>
      <c r="X5898" s="7"/>
    </row>
    <row r="5899" spans="23:24">
      <c r="W5899" s="36"/>
      <c r="X5899" s="7"/>
    </row>
    <row r="5900" spans="23:24">
      <c r="W5900" s="36"/>
      <c r="X5900" s="7"/>
    </row>
    <row r="5901" spans="23:24">
      <c r="W5901" s="36"/>
      <c r="X5901" s="7"/>
    </row>
    <row r="5902" spans="23:24">
      <c r="W5902" s="36"/>
      <c r="X5902" s="7"/>
    </row>
    <row r="5903" spans="23:24">
      <c r="W5903" s="36"/>
      <c r="X5903" s="7"/>
    </row>
    <row r="5904" spans="23:24">
      <c r="W5904" s="36"/>
      <c r="X5904" s="7"/>
    </row>
    <row r="5905" spans="23:24">
      <c r="W5905" s="36"/>
      <c r="X5905" s="7"/>
    </row>
    <row r="5906" spans="23:24">
      <c r="W5906" s="36"/>
      <c r="X5906" s="7"/>
    </row>
    <row r="5907" spans="23:24">
      <c r="W5907" s="36"/>
      <c r="X5907" s="7"/>
    </row>
    <row r="5908" spans="23:24">
      <c r="W5908" s="36"/>
      <c r="X5908" s="7"/>
    </row>
    <row r="5909" spans="23:24">
      <c r="W5909" s="36"/>
      <c r="X5909" s="7"/>
    </row>
    <row r="5910" spans="23:24">
      <c r="W5910" s="36"/>
      <c r="X5910" s="7"/>
    </row>
    <row r="5911" spans="23:24">
      <c r="W5911" s="36"/>
      <c r="X5911" s="7"/>
    </row>
    <row r="5912" spans="23:24">
      <c r="W5912" s="36"/>
      <c r="X5912" s="7"/>
    </row>
    <row r="5913" spans="23:24">
      <c r="W5913" s="36"/>
      <c r="X5913" s="7"/>
    </row>
    <row r="5914" spans="23:24">
      <c r="W5914" s="36"/>
      <c r="X5914" s="7"/>
    </row>
    <row r="5915" spans="23:24">
      <c r="W5915" s="36"/>
      <c r="X5915" s="7"/>
    </row>
    <row r="5916" spans="23:24">
      <c r="W5916" s="36"/>
      <c r="X5916" s="7"/>
    </row>
    <row r="5917" spans="23:24">
      <c r="W5917" s="36"/>
      <c r="X5917" s="7"/>
    </row>
    <row r="5918" spans="23:24">
      <c r="W5918" s="36"/>
      <c r="X5918" s="7"/>
    </row>
    <row r="5919" spans="23:24">
      <c r="W5919" s="36"/>
      <c r="X5919" s="7"/>
    </row>
    <row r="5920" spans="23:24">
      <c r="W5920" s="36"/>
      <c r="X5920" s="7"/>
    </row>
    <row r="5921" spans="23:24">
      <c r="W5921" s="36"/>
      <c r="X5921" s="7"/>
    </row>
    <row r="5922" spans="23:24">
      <c r="W5922" s="36"/>
      <c r="X5922" s="7"/>
    </row>
    <row r="5923" spans="23:24">
      <c r="W5923" s="36"/>
      <c r="X5923" s="7"/>
    </row>
    <row r="5924" spans="23:24">
      <c r="W5924" s="36"/>
      <c r="X5924" s="7"/>
    </row>
    <row r="5925" spans="23:24">
      <c r="W5925" s="36"/>
      <c r="X5925" s="7"/>
    </row>
    <row r="5926" spans="23:24">
      <c r="W5926" s="36"/>
      <c r="X5926" s="7"/>
    </row>
    <row r="5927" spans="23:24">
      <c r="W5927" s="36"/>
      <c r="X5927" s="7"/>
    </row>
    <row r="5928" spans="23:24">
      <c r="W5928" s="36"/>
      <c r="X5928" s="7"/>
    </row>
    <row r="5929" spans="23:24">
      <c r="W5929" s="36"/>
      <c r="X5929" s="7"/>
    </row>
    <row r="5930" spans="23:24">
      <c r="W5930" s="36"/>
      <c r="X5930" s="7"/>
    </row>
    <row r="5931" spans="23:24">
      <c r="W5931" s="36"/>
      <c r="X5931" s="7"/>
    </row>
    <row r="5932" spans="23:24">
      <c r="W5932" s="36"/>
      <c r="X5932" s="7"/>
    </row>
    <row r="5933" spans="23:24">
      <c r="W5933" s="36"/>
      <c r="X5933" s="7"/>
    </row>
    <row r="5934" spans="23:24">
      <c r="W5934" s="36"/>
      <c r="X5934" s="7"/>
    </row>
    <row r="5935" spans="23:24">
      <c r="W5935" s="36"/>
      <c r="X5935" s="7"/>
    </row>
    <row r="5936" spans="23:24">
      <c r="W5936" s="36"/>
      <c r="X5936" s="7"/>
    </row>
    <row r="5937" spans="23:24">
      <c r="W5937" s="36"/>
      <c r="X5937" s="7"/>
    </row>
    <row r="5938" spans="23:24">
      <c r="W5938" s="36"/>
      <c r="X5938" s="7"/>
    </row>
    <row r="5939" spans="23:24">
      <c r="W5939" s="36"/>
      <c r="X5939" s="7"/>
    </row>
    <row r="5940" spans="23:24">
      <c r="W5940" s="36"/>
      <c r="X5940" s="7"/>
    </row>
    <row r="5941" spans="23:24">
      <c r="W5941" s="36"/>
      <c r="X5941" s="7"/>
    </row>
    <row r="5942" spans="23:24">
      <c r="W5942" s="36"/>
      <c r="X5942" s="7"/>
    </row>
    <row r="5943" spans="23:24">
      <c r="W5943" s="36"/>
      <c r="X5943" s="7"/>
    </row>
    <row r="5944" spans="23:24">
      <c r="W5944" s="36"/>
      <c r="X5944" s="7"/>
    </row>
    <row r="5945" spans="23:24">
      <c r="W5945" s="36"/>
      <c r="X5945" s="7"/>
    </row>
    <row r="5946" spans="23:24">
      <c r="W5946" s="36"/>
      <c r="X5946" s="7"/>
    </row>
    <row r="5947" spans="23:24">
      <c r="W5947" s="36"/>
      <c r="X5947" s="7"/>
    </row>
    <row r="5948" spans="23:24">
      <c r="W5948" s="36"/>
      <c r="X5948" s="7"/>
    </row>
    <row r="5949" spans="23:24">
      <c r="W5949" s="36"/>
      <c r="X5949" s="7"/>
    </row>
    <row r="5950" spans="23:24">
      <c r="W5950" s="36"/>
      <c r="X5950" s="7"/>
    </row>
    <row r="5951" spans="23:24">
      <c r="W5951" s="36"/>
      <c r="X5951" s="7"/>
    </row>
    <row r="5952" spans="23:24">
      <c r="W5952" s="36"/>
      <c r="X5952" s="7"/>
    </row>
    <row r="5953" spans="23:24">
      <c r="W5953" s="36"/>
      <c r="X5953" s="7"/>
    </row>
    <row r="5954" spans="23:24">
      <c r="W5954" s="36"/>
      <c r="X5954" s="7"/>
    </row>
    <row r="5955" spans="23:24">
      <c r="W5955" s="36"/>
      <c r="X5955" s="7"/>
    </row>
    <row r="5956" spans="23:24">
      <c r="W5956" s="36"/>
      <c r="X5956" s="7"/>
    </row>
    <row r="5957" spans="23:24">
      <c r="W5957" s="36"/>
      <c r="X5957" s="7"/>
    </row>
    <row r="5958" spans="23:24">
      <c r="W5958" s="36"/>
      <c r="X5958" s="7"/>
    </row>
    <row r="5959" spans="23:24">
      <c r="W5959" s="36"/>
      <c r="X5959" s="7"/>
    </row>
    <row r="5960" spans="23:24">
      <c r="W5960" s="36"/>
      <c r="X5960" s="7"/>
    </row>
    <row r="5961" spans="23:24">
      <c r="W5961" s="36"/>
      <c r="X5961" s="7"/>
    </row>
    <row r="5962" spans="23:24">
      <c r="W5962" s="36"/>
      <c r="X5962" s="7"/>
    </row>
    <row r="5963" spans="23:24">
      <c r="W5963" s="36"/>
      <c r="X5963" s="7"/>
    </row>
    <row r="5964" spans="23:24">
      <c r="W5964" s="36"/>
      <c r="X5964" s="7"/>
    </row>
    <row r="5965" spans="23:24">
      <c r="W5965" s="36"/>
      <c r="X5965" s="7"/>
    </row>
    <row r="5966" spans="23:24">
      <c r="W5966" s="36"/>
      <c r="X5966" s="7"/>
    </row>
    <row r="5967" spans="23:24">
      <c r="W5967" s="36"/>
      <c r="X5967" s="7"/>
    </row>
    <row r="5968" spans="23:24">
      <c r="W5968" s="36"/>
      <c r="X5968" s="7"/>
    </row>
    <row r="5969" spans="23:24">
      <c r="W5969" s="36"/>
      <c r="X5969" s="7"/>
    </row>
    <row r="5970" spans="23:24">
      <c r="W5970" s="36"/>
      <c r="X5970" s="7"/>
    </row>
    <row r="5971" spans="23:24">
      <c r="W5971" s="36"/>
      <c r="X5971" s="7"/>
    </row>
    <row r="5972" spans="23:24">
      <c r="W5972" s="36"/>
      <c r="X5972" s="7"/>
    </row>
    <row r="5973" spans="23:24">
      <c r="W5973" s="36"/>
      <c r="X5973" s="7"/>
    </row>
    <row r="5974" spans="23:24">
      <c r="W5974" s="36"/>
      <c r="X5974" s="7"/>
    </row>
    <row r="5975" spans="23:24">
      <c r="W5975" s="36"/>
      <c r="X5975" s="7"/>
    </row>
    <row r="5976" spans="23:24">
      <c r="W5976" s="36"/>
      <c r="X5976" s="7"/>
    </row>
    <row r="5977" spans="23:24">
      <c r="W5977" s="36"/>
      <c r="X5977" s="7"/>
    </row>
    <row r="5978" spans="23:24">
      <c r="W5978" s="36"/>
      <c r="X5978" s="7"/>
    </row>
    <row r="5979" spans="23:24">
      <c r="W5979" s="36"/>
      <c r="X5979" s="7"/>
    </row>
    <row r="5980" spans="23:24">
      <c r="W5980" s="36"/>
      <c r="X5980" s="7"/>
    </row>
    <row r="5981" spans="23:24">
      <c r="W5981" s="36"/>
      <c r="X5981" s="7"/>
    </row>
    <row r="5982" spans="23:24">
      <c r="W5982" s="36"/>
      <c r="X5982" s="7"/>
    </row>
    <row r="5983" spans="23:24">
      <c r="W5983" s="36"/>
      <c r="X5983" s="7"/>
    </row>
    <row r="5984" spans="23:24">
      <c r="W5984" s="36"/>
      <c r="X5984" s="7"/>
    </row>
    <row r="5985" spans="23:24">
      <c r="W5985" s="36"/>
      <c r="X5985" s="7"/>
    </row>
    <row r="5986" spans="23:24">
      <c r="W5986" s="36"/>
      <c r="X5986" s="7"/>
    </row>
    <row r="5987" spans="23:24">
      <c r="W5987" s="36"/>
      <c r="X5987" s="7"/>
    </row>
    <row r="5988" spans="23:24">
      <c r="W5988" s="36"/>
      <c r="X5988" s="7"/>
    </row>
    <row r="5989" spans="23:24">
      <c r="W5989" s="36"/>
      <c r="X5989" s="7"/>
    </row>
    <row r="5990" spans="23:24">
      <c r="W5990" s="36"/>
      <c r="X5990" s="7"/>
    </row>
    <row r="5991" spans="23:24">
      <c r="W5991" s="36"/>
      <c r="X5991" s="7"/>
    </row>
    <row r="5992" spans="23:24">
      <c r="W5992" s="36"/>
      <c r="X5992" s="7"/>
    </row>
    <row r="5993" spans="23:24">
      <c r="W5993" s="36"/>
      <c r="X5993" s="7"/>
    </row>
    <row r="5994" spans="23:24">
      <c r="W5994" s="36"/>
      <c r="X5994" s="7"/>
    </row>
    <row r="5995" spans="23:24">
      <c r="W5995" s="36"/>
      <c r="X5995" s="7"/>
    </row>
    <row r="5996" spans="23:24">
      <c r="W5996" s="36"/>
      <c r="X5996" s="7"/>
    </row>
    <row r="5997" spans="23:24">
      <c r="W5997" s="36"/>
      <c r="X5997" s="7"/>
    </row>
    <row r="5998" spans="23:24">
      <c r="W5998" s="36"/>
      <c r="X5998" s="7"/>
    </row>
    <row r="5999" spans="23:24">
      <c r="W5999" s="36"/>
      <c r="X5999" s="7"/>
    </row>
    <row r="6000" spans="23:24">
      <c r="W6000" s="36"/>
      <c r="X6000" s="7"/>
    </row>
    <row r="6001" spans="23:24">
      <c r="W6001" s="36"/>
      <c r="X6001" s="7"/>
    </row>
    <row r="6002" spans="23:24">
      <c r="W6002" s="36"/>
      <c r="X6002" s="7"/>
    </row>
    <row r="6003" spans="23:24">
      <c r="W6003" s="36"/>
      <c r="X6003" s="7"/>
    </row>
    <row r="6004" spans="23:24">
      <c r="W6004" s="36"/>
      <c r="X6004" s="7"/>
    </row>
    <row r="6005" spans="23:24">
      <c r="W6005" s="36"/>
      <c r="X6005" s="7"/>
    </row>
    <row r="6006" spans="23:24">
      <c r="W6006" s="36"/>
      <c r="X6006" s="7"/>
    </row>
    <row r="6007" spans="23:24">
      <c r="W6007" s="36"/>
      <c r="X6007" s="7"/>
    </row>
    <row r="6008" spans="23:24">
      <c r="W6008" s="36"/>
      <c r="X6008" s="7"/>
    </row>
    <row r="6009" spans="23:24">
      <c r="W6009" s="36"/>
      <c r="X6009" s="7"/>
    </row>
    <row r="6010" spans="23:24">
      <c r="W6010" s="36"/>
      <c r="X6010" s="7"/>
    </row>
    <row r="6011" spans="23:24">
      <c r="W6011" s="36"/>
      <c r="X6011" s="7"/>
    </row>
    <row r="6012" spans="23:24">
      <c r="W6012" s="36"/>
      <c r="X6012" s="7"/>
    </row>
    <row r="6013" spans="23:24">
      <c r="W6013" s="36"/>
      <c r="X6013" s="7"/>
    </row>
    <row r="6014" spans="23:24">
      <c r="W6014" s="36"/>
      <c r="X6014" s="7"/>
    </row>
    <row r="6015" spans="23:24">
      <c r="W6015" s="36"/>
      <c r="X6015" s="7"/>
    </row>
    <row r="6016" spans="23:24">
      <c r="W6016" s="36"/>
      <c r="X6016" s="7"/>
    </row>
    <row r="6017" spans="23:24">
      <c r="W6017" s="36"/>
      <c r="X6017" s="7"/>
    </row>
    <row r="6018" spans="23:24">
      <c r="W6018" s="36"/>
      <c r="X6018" s="7"/>
    </row>
    <row r="6019" spans="23:24">
      <c r="W6019" s="36"/>
      <c r="X6019" s="7"/>
    </row>
    <row r="6020" spans="23:24">
      <c r="W6020" s="36"/>
      <c r="X6020" s="7"/>
    </row>
    <row r="6021" spans="23:24">
      <c r="W6021" s="36"/>
      <c r="X6021" s="7"/>
    </row>
    <row r="6022" spans="23:24">
      <c r="W6022" s="36"/>
      <c r="X6022" s="7"/>
    </row>
    <row r="6023" spans="23:24">
      <c r="W6023" s="36"/>
      <c r="X6023" s="7"/>
    </row>
    <row r="6024" spans="23:24">
      <c r="W6024" s="36"/>
      <c r="X6024" s="7"/>
    </row>
    <row r="6025" spans="23:24">
      <c r="W6025" s="36"/>
      <c r="X6025" s="7"/>
    </row>
    <row r="6026" spans="23:24">
      <c r="W6026" s="36"/>
      <c r="X6026" s="7"/>
    </row>
    <row r="6027" spans="23:24">
      <c r="W6027" s="36"/>
      <c r="X6027" s="7"/>
    </row>
    <row r="6028" spans="23:24">
      <c r="W6028" s="36"/>
      <c r="X6028" s="7"/>
    </row>
    <row r="6029" spans="23:24">
      <c r="W6029" s="36"/>
      <c r="X6029" s="7"/>
    </row>
    <row r="6030" spans="23:24">
      <c r="W6030" s="36"/>
      <c r="X6030" s="7"/>
    </row>
    <row r="6031" spans="23:24">
      <c r="W6031" s="36"/>
      <c r="X6031" s="7"/>
    </row>
    <row r="6032" spans="23:24">
      <c r="W6032" s="36"/>
      <c r="X6032" s="7"/>
    </row>
    <row r="6033" spans="23:24">
      <c r="W6033" s="36"/>
      <c r="X6033" s="7"/>
    </row>
    <row r="6034" spans="23:24">
      <c r="W6034" s="36"/>
      <c r="X6034" s="7"/>
    </row>
    <row r="6035" spans="23:24">
      <c r="W6035" s="36"/>
      <c r="X6035" s="7"/>
    </row>
    <row r="6036" spans="23:24">
      <c r="W6036" s="36"/>
      <c r="X6036" s="7"/>
    </row>
    <row r="6037" spans="23:24">
      <c r="W6037" s="36"/>
      <c r="X6037" s="7"/>
    </row>
    <row r="6038" spans="23:24">
      <c r="W6038" s="36"/>
      <c r="X6038" s="7"/>
    </row>
    <row r="6039" spans="23:24">
      <c r="W6039" s="36"/>
      <c r="X6039" s="7"/>
    </row>
    <row r="6040" spans="23:24">
      <c r="W6040" s="36"/>
      <c r="X6040" s="7"/>
    </row>
    <row r="6041" spans="23:24">
      <c r="W6041" s="36"/>
      <c r="X6041" s="7"/>
    </row>
    <row r="6042" spans="23:24">
      <c r="W6042" s="36"/>
      <c r="X6042" s="7"/>
    </row>
    <row r="6043" spans="23:24">
      <c r="W6043" s="36"/>
      <c r="X6043" s="7"/>
    </row>
    <row r="6044" spans="23:24">
      <c r="W6044" s="36"/>
      <c r="X6044" s="7"/>
    </row>
    <row r="6045" spans="23:24">
      <c r="W6045" s="36"/>
      <c r="X6045" s="7"/>
    </row>
    <row r="6046" spans="23:24">
      <c r="W6046" s="36"/>
      <c r="X6046" s="7"/>
    </row>
    <row r="6047" spans="23:24">
      <c r="W6047" s="36"/>
      <c r="X6047" s="7"/>
    </row>
    <row r="6048" spans="23:24">
      <c r="W6048" s="36"/>
      <c r="X6048" s="7"/>
    </row>
    <row r="6049" spans="23:24">
      <c r="W6049" s="36"/>
      <c r="X6049" s="7"/>
    </row>
    <row r="6050" spans="23:24">
      <c r="W6050" s="36"/>
      <c r="X6050" s="7"/>
    </row>
    <row r="6051" spans="23:24">
      <c r="W6051" s="36"/>
      <c r="X6051" s="7"/>
    </row>
    <row r="6052" spans="23:24">
      <c r="W6052" s="36"/>
      <c r="X6052" s="7"/>
    </row>
    <row r="6053" spans="23:24">
      <c r="W6053" s="36"/>
      <c r="X6053" s="7"/>
    </row>
    <row r="6054" spans="23:24">
      <c r="W6054" s="36"/>
      <c r="X6054" s="7"/>
    </row>
    <row r="6055" spans="23:24">
      <c r="W6055" s="36"/>
      <c r="X6055" s="7"/>
    </row>
    <row r="6056" spans="23:24">
      <c r="W6056" s="36"/>
      <c r="X6056" s="7"/>
    </row>
    <row r="6057" spans="23:24">
      <c r="W6057" s="36"/>
      <c r="X6057" s="7"/>
    </row>
    <row r="6058" spans="23:24">
      <c r="W6058" s="36"/>
      <c r="X6058" s="7"/>
    </row>
    <row r="6059" spans="23:24">
      <c r="W6059" s="36"/>
      <c r="X6059" s="7"/>
    </row>
    <row r="6060" spans="23:24">
      <c r="W6060" s="36"/>
      <c r="X6060" s="7"/>
    </row>
    <row r="6061" spans="23:24">
      <c r="W6061" s="36"/>
      <c r="X6061" s="7"/>
    </row>
    <row r="6062" spans="23:24">
      <c r="W6062" s="36"/>
      <c r="X6062" s="7"/>
    </row>
    <row r="6063" spans="23:24">
      <c r="W6063" s="36"/>
      <c r="X6063" s="7"/>
    </row>
    <row r="6064" spans="23:24">
      <c r="W6064" s="36"/>
      <c r="X6064" s="7"/>
    </row>
    <row r="6065" spans="23:24">
      <c r="W6065" s="36"/>
      <c r="X6065" s="7"/>
    </row>
    <row r="6066" spans="23:24">
      <c r="W6066" s="36"/>
      <c r="X6066" s="7"/>
    </row>
    <row r="6067" spans="23:24">
      <c r="W6067" s="36"/>
      <c r="X6067" s="7"/>
    </row>
    <row r="6068" spans="23:24">
      <c r="W6068" s="36"/>
      <c r="X6068" s="7"/>
    </row>
    <row r="6069" spans="23:24">
      <c r="W6069" s="36"/>
      <c r="X6069" s="7"/>
    </row>
    <row r="6070" spans="23:24">
      <c r="W6070" s="36"/>
      <c r="X6070" s="7"/>
    </row>
    <row r="6071" spans="23:24">
      <c r="W6071" s="36"/>
      <c r="X6071" s="7"/>
    </row>
    <row r="6072" spans="23:24">
      <c r="W6072" s="36"/>
      <c r="X6072" s="7"/>
    </row>
    <row r="6073" spans="23:24">
      <c r="W6073" s="36"/>
      <c r="X6073" s="7"/>
    </row>
    <row r="6074" spans="23:24">
      <c r="W6074" s="36"/>
      <c r="X6074" s="7"/>
    </row>
    <row r="6075" spans="23:24">
      <c r="W6075" s="36"/>
      <c r="X6075" s="7"/>
    </row>
    <row r="6076" spans="23:24">
      <c r="W6076" s="36"/>
      <c r="X6076" s="7"/>
    </row>
    <row r="6077" spans="23:24">
      <c r="W6077" s="36"/>
      <c r="X6077" s="7"/>
    </row>
    <row r="6078" spans="23:24">
      <c r="W6078" s="36"/>
      <c r="X6078" s="7"/>
    </row>
    <row r="6079" spans="23:24">
      <c r="W6079" s="36"/>
      <c r="X6079" s="7"/>
    </row>
    <row r="6080" spans="23:24">
      <c r="W6080" s="36"/>
      <c r="X6080" s="7"/>
    </row>
    <row r="6081" spans="23:24">
      <c r="W6081" s="36"/>
      <c r="X6081" s="7"/>
    </row>
    <row r="6082" spans="23:24">
      <c r="W6082" s="36"/>
      <c r="X6082" s="7"/>
    </row>
    <row r="6083" spans="23:24">
      <c r="W6083" s="36"/>
      <c r="X6083" s="7"/>
    </row>
    <row r="6084" spans="23:24">
      <c r="W6084" s="36"/>
      <c r="X6084" s="7"/>
    </row>
    <row r="6085" spans="23:24">
      <c r="W6085" s="36"/>
      <c r="X6085" s="7"/>
    </row>
    <row r="6086" spans="23:24">
      <c r="W6086" s="36"/>
      <c r="X6086" s="7"/>
    </row>
    <row r="6087" spans="23:24">
      <c r="W6087" s="36"/>
      <c r="X6087" s="7"/>
    </row>
    <row r="6088" spans="23:24">
      <c r="W6088" s="36"/>
      <c r="X6088" s="7"/>
    </row>
    <row r="6089" spans="23:24">
      <c r="W6089" s="36"/>
      <c r="X6089" s="7"/>
    </row>
    <row r="6090" spans="23:24">
      <c r="W6090" s="36"/>
      <c r="X6090" s="7"/>
    </row>
    <row r="6091" spans="23:24">
      <c r="W6091" s="36"/>
      <c r="X6091" s="7"/>
    </row>
    <row r="6092" spans="23:24">
      <c r="W6092" s="36"/>
      <c r="X6092" s="7"/>
    </row>
    <row r="6093" spans="23:24">
      <c r="W6093" s="36"/>
      <c r="X6093" s="7"/>
    </row>
    <row r="6094" spans="23:24">
      <c r="W6094" s="36"/>
      <c r="X6094" s="7"/>
    </row>
    <row r="6095" spans="23:24">
      <c r="W6095" s="36"/>
      <c r="X6095" s="7"/>
    </row>
    <row r="6096" spans="23:24">
      <c r="W6096" s="36"/>
      <c r="X6096" s="7"/>
    </row>
    <row r="6097" spans="23:24">
      <c r="W6097" s="36"/>
      <c r="X6097" s="7"/>
    </row>
    <row r="6098" spans="23:24">
      <c r="W6098" s="36"/>
      <c r="X6098" s="7"/>
    </row>
    <row r="6099" spans="23:24">
      <c r="W6099" s="36"/>
      <c r="X6099" s="7"/>
    </row>
    <row r="6100" spans="23:24">
      <c r="W6100" s="36"/>
      <c r="X6100" s="7"/>
    </row>
    <row r="6101" spans="23:24">
      <c r="W6101" s="36"/>
      <c r="X6101" s="7"/>
    </row>
    <row r="6102" spans="23:24">
      <c r="W6102" s="36"/>
      <c r="X6102" s="7"/>
    </row>
    <row r="6103" spans="23:24">
      <c r="W6103" s="36"/>
      <c r="X6103" s="7"/>
    </row>
    <row r="6104" spans="23:24">
      <c r="W6104" s="36"/>
      <c r="X6104" s="7"/>
    </row>
    <row r="6105" spans="23:24">
      <c r="W6105" s="36"/>
      <c r="X6105" s="7"/>
    </row>
    <row r="6106" spans="23:24">
      <c r="W6106" s="36"/>
      <c r="X6106" s="7"/>
    </row>
    <row r="6107" spans="23:24">
      <c r="W6107" s="36"/>
      <c r="X6107" s="7"/>
    </row>
    <row r="6108" spans="23:24">
      <c r="W6108" s="36"/>
      <c r="X6108" s="7"/>
    </row>
    <row r="6109" spans="23:24">
      <c r="W6109" s="36"/>
      <c r="X6109" s="7"/>
    </row>
    <row r="6110" spans="23:24">
      <c r="W6110" s="36"/>
      <c r="X6110" s="7"/>
    </row>
    <row r="6111" spans="23:24">
      <c r="W6111" s="36"/>
      <c r="X6111" s="7"/>
    </row>
    <row r="6112" spans="23:24">
      <c r="W6112" s="36"/>
      <c r="X6112" s="7"/>
    </row>
    <row r="6113" spans="23:24">
      <c r="W6113" s="36"/>
      <c r="X6113" s="7"/>
    </row>
    <row r="6114" spans="23:24">
      <c r="W6114" s="36"/>
      <c r="X6114" s="7"/>
    </row>
    <row r="6115" spans="23:24">
      <c r="W6115" s="36"/>
      <c r="X6115" s="7"/>
    </row>
    <row r="6116" spans="23:24">
      <c r="W6116" s="36"/>
      <c r="X6116" s="7"/>
    </row>
    <row r="6117" spans="23:24">
      <c r="W6117" s="36"/>
      <c r="X6117" s="7"/>
    </row>
    <row r="6118" spans="23:24">
      <c r="W6118" s="36"/>
      <c r="X6118" s="7"/>
    </row>
    <row r="6119" spans="23:24">
      <c r="W6119" s="36"/>
      <c r="X6119" s="7"/>
    </row>
    <row r="6120" spans="23:24">
      <c r="W6120" s="36"/>
      <c r="X6120" s="7"/>
    </row>
    <row r="6121" spans="23:24">
      <c r="W6121" s="36"/>
      <c r="X6121" s="7"/>
    </row>
    <row r="6122" spans="23:24">
      <c r="W6122" s="36"/>
      <c r="X6122" s="7"/>
    </row>
    <row r="6123" spans="23:24">
      <c r="W6123" s="36"/>
      <c r="X6123" s="7"/>
    </row>
    <row r="6124" spans="23:24">
      <c r="W6124" s="36"/>
      <c r="X6124" s="7"/>
    </row>
    <row r="6125" spans="23:24">
      <c r="W6125" s="36"/>
      <c r="X6125" s="7"/>
    </row>
    <row r="6126" spans="23:24">
      <c r="W6126" s="36"/>
      <c r="X6126" s="7"/>
    </row>
    <row r="6127" spans="23:24">
      <c r="W6127" s="36"/>
      <c r="X6127" s="7"/>
    </row>
    <row r="6128" spans="23:24">
      <c r="W6128" s="36"/>
      <c r="X6128" s="7"/>
    </row>
    <row r="6129" spans="23:24">
      <c r="W6129" s="36"/>
      <c r="X6129" s="7"/>
    </row>
    <row r="6130" spans="23:24">
      <c r="W6130" s="36"/>
      <c r="X6130" s="7"/>
    </row>
    <row r="6131" spans="23:24">
      <c r="W6131" s="36"/>
      <c r="X6131" s="7"/>
    </row>
    <row r="6132" spans="23:24">
      <c r="W6132" s="36"/>
      <c r="X6132" s="7"/>
    </row>
    <row r="6133" spans="23:24">
      <c r="W6133" s="36"/>
      <c r="X6133" s="7"/>
    </row>
    <row r="6134" spans="23:24">
      <c r="W6134" s="36"/>
      <c r="X6134" s="7"/>
    </row>
    <row r="6135" spans="23:24">
      <c r="W6135" s="36"/>
      <c r="X6135" s="7"/>
    </row>
    <row r="6136" spans="23:24">
      <c r="W6136" s="36"/>
      <c r="X6136" s="7"/>
    </row>
    <row r="6137" spans="23:24">
      <c r="W6137" s="36"/>
      <c r="X6137" s="7"/>
    </row>
    <row r="6138" spans="23:24">
      <c r="W6138" s="36"/>
      <c r="X6138" s="7"/>
    </row>
    <row r="6139" spans="23:24">
      <c r="W6139" s="36"/>
      <c r="X6139" s="7"/>
    </row>
    <row r="6140" spans="23:24">
      <c r="W6140" s="36"/>
      <c r="X6140" s="7"/>
    </row>
    <row r="6141" spans="23:24">
      <c r="W6141" s="36"/>
      <c r="X6141" s="7"/>
    </row>
    <row r="6142" spans="23:24">
      <c r="W6142" s="36"/>
      <c r="X6142" s="7"/>
    </row>
    <row r="6143" spans="23:24">
      <c r="W6143" s="36"/>
      <c r="X6143" s="7"/>
    </row>
    <row r="6144" spans="23:24">
      <c r="W6144" s="36"/>
      <c r="X6144" s="7"/>
    </row>
    <row r="6145" spans="23:24">
      <c r="W6145" s="36"/>
      <c r="X6145" s="7"/>
    </row>
    <row r="6146" spans="23:24">
      <c r="W6146" s="36"/>
      <c r="X6146" s="7"/>
    </row>
    <row r="6147" spans="23:24">
      <c r="W6147" s="36"/>
      <c r="X6147" s="7"/>
    </row>
    <row r="6148" spans="23:24">
      <c r="W6148" s="36"/>
      <c r="X6148" s="7"/>
    </row>
    <row r="6149" spans="23:24">
      <c r="W6149" s="36"/>
      <c r="X6149" s="7"/>
    </row>
    <row r="6150" spans="23:24">
      <c r="W6150" s="36"/>
      <c r="X6150" s="7"/>
    </row>
    <row r="6151" spans="23:24">
      <c r="W6151" s="36"/>
      <c r="X6151" s="7"/>
    </row>
    <row r="6152" spans="23:24">
      <c r="W6152" s="36"/>
      <c r="X6152" s="7"/>
    </row>
    <row r="6153" spans="23:24">
      <c r="W6153" s="36"/>
      <c r="X6153" s="7"/>
    </row>
    <row r="6154" spans="23:24">
      <c r="W6154" s="36"/>
      <c r="X6154" s="7"/>
    </row>
    <row r="6155" spans="23:24">
      <c r="W6155" s="36"/>
      <c r="X6155" s="7"/>
    </row>
    <row r="6156" spans="23:24">
      <c r="W6156" s="36"/>
      <c r="X6156" s="7"/>
    </row>
    <row r="6157" spans="23:24">
      <c r="W6157" s="36"/>
      <c r="X6157" s="7"/>
    </row>
    <row r="6158" spans="23:24">
      <c r="W6158" s="36"/>
      <c r="X6158" s="7"/>
    </row>
    <row r="6159" spans="23:24">
      <c r="W6159" s="36"/>
      <c r="X6159" s="7"/>
    </row>
    <row r="6160" spans="23:24">
      <c r="W6160" s="36"/>
      <c r="X6160" s="7"/>
    </row>
    <row r="6161" spans="23:24">
      <c r="W6161" s="36"/>
      <c r="X6161" s="7"/>
    </row>
    <row r="6162" spans="23:24">
      <c r="W6162" s="36"/>
      <c r="X6162" s="7"/>
    </row>
    <row r="6163" spans="23:24">
      <c r="W6163" s="36"/>
      <c r="X6163" s="7"/>
    </row>
    <row r="6164" spans="23:24">
      <c r="W6164" s="36"/>
      <c r="X6164" s="7"/>
    </row>
    <row r="6165" spans="23:24">
      <c r="W6165" s="36"/>
      <c r="X6165" s="7"/>
    </row>
    <row r="6166" spans="23:24">
      <c r="W6166" s="36"/>
      <c r="X6166" s="7"/>
    </row>
    <row r="6167" spans="23:24">
      <c r="W6167" s="36"/>
      <c r="X6167" s="7"/>
    </row>
    <row r="6168" spans="23:24">
      <c r="W6168" s="36"/>
      <c r="X6168" s="7"/>
    </row>
    <row r="6169" spans="23:24">
      <c r="W6169" s="36"/>
      <c r="X6169" s="7"/>
    </row>
    <row r="6170" spans="23:24">
      <c r="W6170" s="36"/>
      <c r="X6170" s="7"/>
    </row>
    <row r="6171" spans="23:24">
      <c r="W6171" s="36"/>
      <c r="X6171" s="7"/>
    </row>
    <row r="6172" spans="23:24">
      <c r="W6172" s="36"/>
      <c r="X6172" s="7"/>
    </row>
    <row r="6173" spans="23:24">
      <c r="W6173" s="36"/>
      <c r="X6173" s="7"/>
    </row>
    <row r="6174" spans="23:24">
      <c r="W6174" s="36"/>
      <c r="X6174" s="7"/>
    </row>
    <row r="6175" spans="23:24">
      <c r="W6175" s="36"/>
      <c r="X6175" s="7"/>
    </row>
    <row r="6176" spans="23:24">
      <c r="W6176" s="36"/>
      <c r="X6176" s="7"/>
    </row>
    <row r="6177" spans="23:24">
      <c r="W6177" s="36"/>
      <c r="X6177" s="7"/>
    </row>
    <row r="6178" spans="23:24">
      <c r="W6178" s="36"/>
      <c r="X6178" s="7"/>
    </row>
    <row r="6179" spans="23:24">
      <c r="W6179" s="36"/>
      <c r="X6179" s="7"/>
    </row>
    <row r="6180" spans="23:24">
      <c r="W6180" s="36"/>
      <c r="X6180" s="7"/>
    </row>
    <row r="6181" spans="23:24">
      <c r="W6181" s="36"/>
      <c r="X6181" s="7"/>
    </row>
    <row r="6182" spans="23:24">
      <c r="W6182" s="36"/>
      <c r="X6182" s="7"/>
    </row>
    <row r="6183" spans="23:24">
      <c r="W6183" s="36"/>
      <c r="X6183" s="7"/>
    </row>
    <row r="6184" spans="23:24">
      <c r="W6184" s="36"/>
      <c r="X6184" s="7"/>
    </row>
    <row r="6185" spans="23:24">
      <c r="W6185" s="36"/>
      <c r="X6185" s="7"/>
    </row>
    <row r="6186" spans="23:24">
      <c r="W6186" s="36"/>
      <c r="X6186" s="7"/>
    </row>
    <row r="6187" spans="23:24">
      <c r="W6187" s="36"/>
      <c r="X6187" s="7"/>
    </row>
    <row r="6188" spans="23:24">
      <c r="W6188" s="36"/>
      <c r="X6188" s="7"/>
    </row>
    <row r="6189" spans="23:24">
      <c r="W6189" s="36"/>
      <c r="X6189" s="7"/>
    </row>
    <row r="6190" spans="23:24">
      <c r="W6190" s="36"/>
      <c r="X6190" s="7"/>
    </row>
    <row r="6191" spans="23:24">
      <c r="W6191" s="36"/>
      <c r="X6191" s="7"/>
    </row>
    <row r="6192" spans="23:24">
      <c r="W6192" s="36"/>
      <c r="X6192" s="7"/>
    </row>
    <row r="6193" spans="23:24">
      <c r="W6193" s="36"/>
      <c r="X6193" s="7"/>
    </row>
    <row r="6194" spans="23:24">
      <c r="W6194" s="36"/>
      <c r="X6194" s="7"/>
    </row>
    <row r="6195" spans="23:24">
      <c r="W6195" s="36"/>
      <c r="X6195" s="7"/>
    </row>
    <row r="6196" spans="23:24">
      <c r="W6196" s="36"/>
      <c r="X6196" s="7"/>
    </row>
    <row r="6197" spans="23:24">
      <c r="W6197" s="36"/>
      <c r="X6197" s="7"/>
    </row>
    <row r="6198" spans="23:24">
      <c r="W6198" s="36"/>
      <c r="X6198" s="7"/>
    </row>
    <row r="6199" spans="23:24">
      <c r="W6199" s="36"/>
      <c r="X6199" s="7"/>
    </row>
    <row r="6200" spans="23:24">
      <c r="W6200" s="36"/>
      <c r="X6200" s="7"/>
    </row>
    <row r="6201" spans="23:24">
      <c r="W6201" s="36"/>
      <c r="X6201" s="7"/>
    </row>
    <row r="6202" spans="23:24">
      <c r="W6202" s="36"/>
      <c r="X6202" s="7"/>
    </row>
    <row r="6203" spans="23:24">
      <c r="W6203" s="36"/>
      <c r="X6203" s="7"/>
    </row>
    <row r="6204" spans="23:24">
      <c r="W6204" s="36"/>
      <c r="X6204" s="7"/>
    </row>
    <row r="6205" spans="23:24">
      <c r="W6205" s="36"/>
      <c r="X6205" s="7"/>
    </row>
    <row r="6206" spans="23:24">
      <c r="W6206" s="36"/>
      <c r="X6206" s="7"/>
    </row>
    <row r="6207" spans="23:24">
      <c r="W6207" s="36"/>
      <c r="X6207" s="7"/>
    </row>
    <row r="6208" spans="23:24">
      <c r="W6208" s="36"/>
      <c r="X6208" s="7"/>
    </row>
    <row r="6209" spans="23:24">
      <c r="W6209" s="36"/>
      <c r="X6209" s="7"/>
    </row>
    <row r="6210" spans="23:24">
      <c r="W6210" s="36"/>
      <c r="X6210" s="7"/>
    </row>
    <row r="6211" spans="23:24">
      <c r="W6211" s="36"/>
      <c r="X6211" s="7"/>
    </row>
    <row r="6212" spans="23:24">
      <c r="W6212" s="36"/>
      <c r="X6212" s="7"/>
    </row>
    <row r="6213" spans="23:24">
      <c r="W6213" s="36"/>
      <c r="X6213" s="7"/>
    </row>
    <row r="6214" spans="23:24">
      <c r="W6214" s="36"/>
      <c r="X6214" s="7"/>
    </row>
    <row r="6215" spans="23:24">
      <c r="W6215" s="36"/>
      <c r="X6215" s="7"/>
    </row>
    <row r="6216" spans="23:24">
      <c r="W6216" s="36"/>
      <c r="X6216" s="7"/>
    </row>
    <row r="6217" spans="23:24">
      <c r="W6217" s="36"/>
      <c r="X6217" s="7"/>
    </row>
    <row r="6218" spans="23:24">
      <c r="W6218" s="36"/>
      <c r="X6218" s="7"/>
    </row>
    <row r="6219" spans="23:24">
      <c r="W6219" s="36"/>
      <c r="X6219" s="7"/>
    </row>
    <row r="6220" spans="23:24">
      <c r="W6220" s="36"/>
      <c r="X6220" s="7"/>
    </row>
    <row r="6221" spans="23:24">
      <c r="W6221" s="36"/>
      <c r="X6221" s="7"/>
    </row>
    <row r="6222" spans="23:24">
      <c r="W6222" s="36"/>
      <c r="X6222" s="7"/>
    </row>
    <row r="6223" spans="23:24">
      <c r="W6223" s="36"/>
      <c r="X6223" s="7"/>
    </row>
    <row r="6224" spans="23:24">
      <c r="W6224" s="36"/>
      <c r="X6224" s="7"/>
    </row>
    <row r="6225" spans="23:24">
      <c r="W6225" s="36"/>
      <c r="X6225" s="7"/>
    </row>
    <row r="6226" spans="23:24">
      <c r="W6226" s="36"/>
      <c r="X6226" s="7"/>
    </row>
    <row r="6227" spans="23:24">
      <c r="W6227" s="36"/>
      <c r="X6227" s="7"/>
    </row>
    <row r="6228" spans="23:24">
      <c r="W6228" s="36"/>
      <c r="X6228" s="7"/>
    </row>
    <row r="6229" spans="23:24">
      <c r="W6229" s="36"/>
      <c r="X6229" s="7"/>
    </row>
    <row r="6230" spans="23:24">
      <c r="W6230" s="36"/>
      <c r="X6230" s="7"/>
    </row>
    <row r="6231" spans="23:24">
      <c r="W6231" s="36"/>
      <c r="X6231" s="7"/>
    </row>
    <row r="6232" spans="23:24">
      <c r="W6232" s="36"/>
      <c r="X6232" s="7"/>
    </row>
    <row r="6233" spans="23:24">
      <c r="W6233" s="36"/>
      <c r="X6233" s="7"/>
    </row>
    <row r="6234" spans="23:24">
      <c r="W6234" s="36"/>
      <c r="X6234" s="7"/>
    </row>
    <row r="6235" spans="23:24">
      <c r="W6235" s="36"/>
      <c r="X6235" s="7"/>
    </row>
    <row r="6236" spans="23:24">
      <c r="W6236" s="36"/>
      <c r="X6236" s="7"/>
    </row>
    <row r="6237" spans="23:24">
      <c r="W6237" s="36"/>
      <c r="X6237" s="7"/>
    </row>
    <row r="6238" spans="23:24">
      <c r="W6238" s="36"/>
      <c r="X6238" s="7"/>
    </row>
    <row r="6239" spans="23:24">
      <c r="W6239" s="36"/>
      <c r="X6239" s="7"/>
    </row>
    <row r="6240" spans="23:24">
      <c r="W6240" s="36"/>
      <c r="X6240" s="7"/>
    </row>
    <row r="6241" spans="23:24">
      <c r="W6241" s="36"/>
      <c r="X6241" s="7"/>
    </row>
    <row r="6242" spans="23:24">
      <c r="W6242" s="36"/>
      <c r="X6242" s="7"/>
    </row>
    <row r="6243" spans="23:24">
      <c r="W6243" s="36"/>
      <c r="X6243" s="7"/>
    </row>
    <row r="6244" spans="23:24">
      <c r="W6244" s="36"/>
      <c r="X6244" s="7"/>
    </row>
    <row r="6245" spans="23:24">
      <c r="W6245" s="36"/>
      <c r="X6245" s="7"/>
    </row>
    <row r="6246" spans="23:24">
      <c r="W6246" s="36"/>
      <c r="X6246" s="7"/>
    </row>
    <row r="6247" spans="23:24">
      <c r="W6247" s="36"/>
      <c r="X6247" s="7"/>
    </row>
    <row r="6248" spans="23:24">
      <c r="W6248" s="36"/>
      <c r="X6248" s="7"/>
    </row>
    <row r="6249" spans="23:24">
      <c r="W6249" s="36"/>
      <c r="X6249" s="7"/>
    </row>
    <row r="6250" spans="23:24">
      <c r="W6250" s="36"/>
      <c r="X6250" s="7"/>
    </row>
    <row r="6251" spans="23:24">
      <c r="W6251" s="36"/>
      <c r="X6251" s="7"/>
    </row>
    <row r="6252" spans="23:24">
      <c r="W6252" s="36"/>
      <c r="X6252" s="7"/>
    </row>
    <row r="6253" spans="23:24">
      <c r="W6253" s="36"/>
      <c r="X6253" s="7"/>
    </row>
    <row r="6254" spans="23:24">
      <c r="W6254" s="36"/>
      <c r="X6254" s="7"/>
    </row>
    <row r="6255" spans="23:24">
      <c r="W6255" s="36"/>
      <c r="X6255" s="7"/>
    </row>
    <row r="6256" spans="23:24">
      <c r="W6256" s="36"/>
      <c r="X6256" s="7"/>
    </row>
    <row r="6257" spans="23:24">
      <c r="W6257" s="36"/>
      <c r="X6257" s="7"/>
    </row>
    <row r="6258" spans="23:24">
      <c r="W6258" s="36"/>
      <c r="X6258" s="7"/>
    </row>
    <row r="6259" spans="23:24">
      <c r="W6259" s="36"/>
      <c r="X6259" s="7"/>
    </row>
    <row r="6260" spans="23:24">
      <c r="W6260" s="36"/>
      <c r="X6260" s="7"/>
    </row>
    <row r="6261" spans="23:24">
      <c r="W6261" s="36"/>
      <c r="X6261" s="7"/>
    </row>
    <row r="6262" spans="23:24">
      <c r="W6262" s="36"/>
      <c r="X6262" s="7"/>
    </row>
    <row r="6263" spans="23:24">
      <c r="W6263" s="36"/>
      <c r="X6263" s="7"/>
    </row>
    <row r="6264" spans="23:24">
      <c r="W6264" s="36"/>
      <c r="X6264" s="7"/>
    </row>
    <row r="6265" spans="23:24">
      <c r="W6265" s="36"/>
      <c r="X6265" s="7"/>
    </row>
    <row r="6266" spans="23:24">
      <c r="W6266" s="36"/>
      <c r="X6266" s="7"/>
    </row>
    <row r="6267" spans="23:24">
      <c r="W6267" s="36"/>
      <c r="X6267" s="7"/>
    </row>
    <row r="6268" spans="23:24">
      <c r="W6268" s="36"/>
      <c r="X6268" s="7"/>
    </row>
    <row r="6269" spans="23:24">
      <c r="W6269" s="36"/>
      <c r="X6269" s="7"/>
    </row>
    <row r="6270" spans="23:24">
      <c r="W6270" s="36"/>
      <c r="X6270" s="7"/>
    </row>
    <row r="6271" spans="23:24">
      <c r="W6271" s="36"/>
      <c r="X6271" s="7"/>
    </row>
    <row r="6272" spans="23:24">
      <c r="W6272" s="36"/>
      <c r="X6272" s="7"/>
    </row>
    <row r="6273" spans="23:24">
      <c r="W6273" s="36"/>
      <c r="X6273" s="7"/>
    </row>
    <row r="6274" spans="23:24">
      <c r="W6274" s="36"/>
      <c r="X6274" s="7"/>
    </row>
    <row r="6275" spans="23:24">
      <c r="W6275" s="36"/>
      <c r="X6275" s="7"/>
    </row>
    <row r="6276" spans="23:24">
      <c r="W6276" s="36"/>
      <c r="X6276" s="7"/>
    </row>
    <row r="6277" spans="23:24">
      <c r="W6277" s="36"/>
      <c r="X6277" s="7"/>
    </row>
    <row r="6278" spans="23:24">
      <c r="W6278" s="36"/>
      <c r="X6278" s="7"/>
    </row>
    <row r="6279" spans="23:24">
      <c r="W6279" s="36"/>
      <c r="X6279" s="7"/>
    </row>
    <row r="6280" spans="23:24">
      <c r="W6280" s="36"/>
      <c r="X6280" s="7"/>
    </row>
    <row r="6281" spans="23:24">
      <c r="W6281" s="36"/>
      <c r="X6281" s="7"/>
    </row>
    <row r="6282" spans="23:24">
      <c r="W6282" s="36"/>
      <c r="X6282" s="7"/>
    </row>
    <row r="6283" spans="23:24">
      <c r="W6283" s="36"/>
      <c r="X6283" s="7"/>
    </row>
    <row r="6284" spans="23:24">
      <c r="W6284" s="36"/>
      <c r="X6284" s="7"/>
    </row>
    <row r="6285" spans="23:24">
      <c r="W6285" s="36"/>
      <c r="X6285" s="7"/>
    </row>
    <row r="6286" spans="23:24">
      <c r="W6286" s="36"/>
      <c r="X6286" s="7"/>
    </row>
    <row r="6287" spans="23:24">
      <c r="W6287" s="36"/>
      <c r="X6287" s="7"/>
    </row>
    <row r="6288" spans="23:24">
      <c r="W6288" s="36"/>
      <c r="X6288" s="7"/>
    </row>
    <row r="6289" spans="23:24">
      <c r="W6289" s="36"/>
      <c r="X6289" s="7"/>
    </row>
    <row r="6290" spans="23:24">
      <c r="W6290" s="36"/>
      <c r="X6290" s="7"/>
    </row>
    <row r="6291" spans="23:24">
      <c r="W6291" s="36"/>
      <c r="X6291" s="7"/>
    </row>
    <row r="6292" spans="23:24">
      <c r="W6292" s="36"/>
      <c r="X6292" s="7"/>
    </row>
    <row r="6293" spans="23:24">
      <c r="W6293" s="36"/>
      <c r="X6293" s="7"/>
    </row>
    <row r="6294" spans="23:24">
      <c r="W6294" s="36"/>
      <c r="X6294" s="7"/>
    </row>
    <row r="6295" spans="23:24">
      <c r="W6295" s="36"/>
      <c r="X6295" s="7"/>
    </row>
    <row r="6296" spans="23:24">
      <c r="W6296" s="36"/>
      <c r="X6296" s="7"/>
    </row>
    <row r="6297" spans="23:24">
      <c r="W6297" s="36"/>
      <c r="X6297" s="7"/>
    </row>
    <row r="6298" spans="23:24">
      <c r="W6298" s="36"/>
      <c r="X6298" s="7"/>
    </row>
    <row r="6299" spans="23:24">
      <c r="W6299" s="36"/>
      <c r="X6299" s="7"/>
    </row>
    <row r="6300" spans="23:24">
      <c r="W6300" s="36"/>
      <c r="X6300" s="7"/>
    </row>
    <row r="6301" spans="23:24">
      <c r="W6301" s="36"/>
      <c r="X6301" s="7"/>
    </row>
    <row r="6302" spans="23:24">
      <c r="W6302" s="36"/>
      <c r="X6302" s="7"/>
    </row>
    <row r="6303" spans="23:24">
      <c r="W6303" s="36"/>
      <c r="X6303" s="7"/>
    </row>
    <row r="6304" spans="23:24">
      <c r="W6304" s="36"/>
      <c r="X6304" s="7"/>
    </row>
    <row r="6305" spans="23:24">
      <c r="W6305" s="36"/>
      <c r="X6305" s="7"/>
    </row>
    <row r="6306" spans="23:24">
      <c r="W6306" s="36"/>
      <c r="X6306" s="7"/>
    </row>
    <row r="6307" spans="23:24">
      <c r="W6307" s="36"/>
      <c r="X6307" s="7"/>
    </row>
    <row r="6308" spans="23:24">
      <c r="W6308" s="36"/>
      <c r="X6308" s="7"/>
    </row>
    <row r="6309" spans="23:24">
      <c r="W6309" s="36"/>
      <c r="X6309" s="7"/>
    </row>
    <row r="6310" spans="23:24">
      <c r="W6310" s="36"/>
      <c r="X6310" s="7"/>
    </row>
    <row r="6311" spans="23:24">
      <c r="W6311" s="36"/>
      <c r="X6311" s="7"/>
    </row>
    <row r="6312" spans="23:24">
      <c r="W6312" s="36"/>
      <c r="X6312" s="7"/>
    </row>
    <row r="6313" spans="23:24">
      <c r="W6313" s="36"/>
      <c r="X6313" s="7"/>
    </row>
    <row r="6314" spans="23:24">
      <c r="W6314" s="36"/>
      <c r="X6314" s="7"/>
    </row>
    <row r="6315" spans="23:24">
      <c r="W6315" s="36"/>
      <c r="X6315" s="7"/>
    </row>
    <row r="6316" spans="23:24">
      <c r="W6316" s="36"/>
      <c r="X6316" s="7"/>
    </row>
    <row r="6317" spans="23:24">
      <c r="W6317" s="36"/>
      <c r="X6317" s="7"/>
    </row>
    <row r="6318" spans="23:24">
      <c r="W6318" s="36"/>
      <c r="X6318" s="7"/>
    </row>
    <row r="6319" spans="23:24">
      <c r="W6319" s="36"/>
      <c r="X6319" s="7"/>
    </row>
    <row r="6320" spans="23:24">
      <c r="W6320" s="36"/>
      <c r="X6320" s="7"/>
    </row>
    <row r="6321" spans="23:24">
      <c r="W6321" s="36"/>
      <c r="X6321" s="7"/>
    </row>
    <row r="6322" spans="23:24">
      <c r="W6322" s="36"/>
      <c r="X6322" s="7"/>
    </row>
    <row r="6323" spans="23:24">
      <c r="W6323" s="36"/>
      <c r="X6323" s="7"/>
    </row>
    <row r="6324" spans="23:24">
      <c r="W6324" s="36"/>
      <c r="X6324" s="7"/>
    </row>
    <row r="6325" spans="23:24">
      <c r="W6325" s="36"/>
      <c r="X6325" s="7"/>
    </row>
    <row r="6326" spans="23:24">
      <c r="W6326" s="36"/>
      <c r="X6326" s="7"/>
    </row>
    <row r="6327" spans="23:24">
      <c r="W6327" s="36"/>
      <c r="X6327" s="7"/>
    </row>
    <row r="6328" spans="23:24">
      <c r="W6328" s="36"/>
      <c r="X6328" s="7"/>
    </row>
    <row r="6329" spans="23:24">
      <c r="W6329" s="36"/>
      <c r="X6329" s="7"/>
    </row>
    <row r="6330" spans="23:24">
      <c r="W6330" s="36"/>
      <c r="X6330" s="7"/>
    </row>
    <row r="6331" spans="23:24">
      <c r="W6331" s="36"/>
      <c r="X6331" s="7"/>
    </row>
    <row r="6332" spans="23:24">
      <c r="W6332" s="36"/>
      <c r="X6332" s="7"/>
    </row>
    <row r="6333" spans="23:24">
      <c r="W6333" s="36"/>
      <c r="X6333" s="7"/>
    </row>
    <row r="6334" spans="23:24">
      <c r="W6334" s="36"/>
      <c r="X6334" s="7"/>
    </row>
    <row r="6335" spans="23:24">
      <c r="W6335" s="36"/>
      <c r="X6335" s="7"/>
    </row>
    <row r="6336" spans="23:24">
      <c r="W6336" s="36"/>
      <c r="X6336" s="7"/>
    </row>
    <row r="6337" spans="23:24">
      <c r="W6337" s="36"/>
      <c r="X6337" s="7"/>
    </row>
    <row r="6338" spans="23:24">
      <c r="W6338" s="36"/>
      <c r="X6338" s="7"/>
    </row>
    <row r="6339" spans="23:24">
      <c r="W6339" s="36"/>
      <c r="X6339" s="7"/>
    </row>
    <row r="6340" spans="23:24">
      <c r="W6340" s="36"/>
      <c r="X6340" s="7"/>
    </row>
    <row r="6341" spans="23:24">
      <c r="W6341" s="36"/>
      <c r="X6341" s="7"/>
    </row>
    <row r="6342" spans="23:24">
      <c r="W6342" s="36"/>
      <c r="X6342" s="7"/>
    </row>
    <row r="6343" spans="23:24">
      <c r="W6343" s="36"/>
      <c r="X6343" s="7"/>
    </row>
    <row r="6344" spans="23:24">
      <c r="W6344" s="36"/>
      <c r="X6344" s="7"/>
    </row>
    <row r="6345" spans="23:24">
      <c r="W6345" s="36"/>
      <c r="X6345" s="7"/>
    </row>
    <row r="6346" spans="23:24">
      <c r="W6346" s="36"/>
      <c r="X6346" s="7"/>
    </row>
    <row r="6347" spans="23:24">
      <c r="W6347" s="36"/>
      <c r="X6347" s="7"/>
    </row>
    <row r="6348" spans="23:24">
      <c r="W6348" s="36"/>
      <c r="X6348" s="7"/>
    </row>
    <row r="6349" spans="23:24">
      <c r="W6349" s="36"/>
      <c r="X6349" s="7"/>
    </row>
    <row r="6350" spans="23:24">
      <c r="W6350" s="36"/>
      <c r="X6350" s="7"/>
    </row>
    <row r="6351" spans="23:24">
      <c r="W6351" s="36"/>
      <c r="X6351" s="7"/>
    </row>
    <row r="6352" spans="23:24">
      <c r="W6352" s="36"/>
      <c r="X6352" s="7"/>
    </row>
    <row r="6353" spans="23:24">
      <c r="W6353" s="36"/>
      <c r="X6353" s="7"/>
    </row>
    <row r="6354" spans="23:24">
      <c r="W6354" s="36"/>
      <c r="X6354" s="7"/>
    </row>
    <row r="6355" spans="23:24">
      <c r="W6355" s="36"/>
      <c r="X6355" s="7"/>
    </row>
    <row r="6356" spans="23:24">
      <c r="W6356" s="36"/>
      <c r="X6356" s="7"/>
    </row>
    <row r="6357" spans="23:24">
      <c r="W6357" s="36"/>
      <c r="X6357" s="7"/>
    </row>
    <row r="6358" spans="23:24">
      <c r="W6358" s="36"/>
      <c r="X6358" s="7"/>
    </row>
    <row r="6359" spans="23:24">
      <c r="W6359" s="36"/>
      <c r="X6359" s="7"/>
    </row>
    <row r="6360" spans="23:24">
      <c r="W6360" s="36"/>
      <c r="X6360" s="7"/>
    </row>
    <row r="6361" spans="23:24">
      <c r="W6361" s="36"/>
      <c r="X6361" s="7"/>
    </row>
    <row r="6362" spans="23:24">
      <c r="W6362" s="36"/>
      <c r="X6362" s="7"/>
    </row>
    <row r="6363" spans="23:24">
      <c r="W6363" s="36"/>
      <c r="X6363" s="7"/>
    </row>
    <row r="6364" spans="23:24">
      <c r="W6364" s="36"/>
      <c r="X6364" s="7"/>
    </row>
    <row r="6365" spans="23:24">
      <c r="W6365" s="36"/>
      <c r="X6365" s="7"/>
    </row>
    <row r="6366" spans="23:24">
      <c r="W6366" s="36"/>
      <c r="X6366" s="7"/>
    </row>
    <row r="6367" spans="23:24">
      <c r="W6367" s="36"/>
      <c r="X6367" s="7"/>
    </row>
    <row r="6368" spans="23:24">
      <c r="W6368" s="36"/>
      <c r="X6368" s="7"/>
    </row>
    <row r="6369" spans="23:24">
      <c r="W6369" s="36"/>
      <c r="X6369" s="7"/>
    </row>
    <row r="6370" spans="23:24">
      <c r="W6370" s="36"/>
      <c r="X6370" s="7"/>
    </row>
    <row r="6371" spans="23:24">
      <c r="W6371" s="36"/>
      <c r="X6371" s="7"/>
    </row>
    <row r="6372" spans="23:24">
      <c r="W6372" s="36"/>
      <c r="X6372" s="7"/>
    </row>
    <row r="6373" spans="23:24">
      <c r="W6373" s="36"/>
      <c r="X6373" s="7"/>
    </row>
    <row r="6374" spans="23:24">
      <c r="W6374" s="36"/>
      <c r="X6374" s="7"/>
    </row>
    <row r="6375" spans="23:24">
      <c r="W6375" s="36"/>
      <c r="X6375" s="7"/>
    </row>
    <row r="6376" spans="23:24">
      <c r="W6376" s="36"/>
      <c r="X6376" s="7"/>
    </row>
    <row r="6377" spans="23:24">
      <c r="W6377" s="36"/>
      <c r="X6377" s="7"/>
    </row>
    <row r="6378" spans="23:24">
      <c r="W6378" s="36"/>
      <c r="X6378" s="7"/>
    </row>
    <row r="6379" spans="23:24">
      <c r="W6379" s="36"/>
      <c r="X6379" s="7"/>
    </row>
    <row r="6380" spans="23:24">
      <c r="W6380" s="36"/>
      <c r="X6380" s="7"/>
    </row>
    <row r="6381" spans="23:24">
      <c r="W6381" s="36"/>
      <c r="X6381" s="7"/>
    </row>
    <row r="6382" spans="23:24">
      <c r="W6382" s="36"/>
      <c r="X6382" s="7"/>
    </row>
    <row r="6383" spans="23:24">
      <c r="W6383" s="36"/>
      <c r="X6383" s="7"/>
    </row>
    <row r="6384" spans="23:24">
      <c r="W6384" s="36"/>
      <c r="X6384" s="7"/>
    </row>
    <row r="6385" spans="23:24">
      <c r="W6385" s="36"/>
      <c r="X6385" s="7"/>
    </row>
    <row r="6386" spans="23:24">
      <c r="W6386" s="36"/>
      <c r="X6386" s="7"/>
    </row>
    <row r="6387" spans="23:24">
      <c r="W6387" s="36"/>
      <c r="X6387" s="7"/>
    </row>
    <row r="6388" spans="23:24">
      <c r="W6388" s="36"/>
      <c r="X6388" s="7"/>
    </row>
    <row r="6389" spans="23:24">
      <c r="W6389" s="36"/>
      <c r="X6389" s="7"/>
    </row>
    <row r="6390" spans="23:24">
      <c r="W6390" s="36"/>
      <c r="X6390" s="7"/>
    </row>
    <row r="6391" spans="23:24">
      <c r="W6391" s="36"/>
      <c r="X6391" s="7"/>
    </row>
    <row r="6392" spans="23:24">
      <c r="W6392" s="36"/>
      <c r="X6392" s="7"/>
    </row>
    <row r="6393" spans="23:24">
      <c r="W6393" s="36"/>
      <c r="X6393" s="7"/>
    </row>
    <row r="6394" spans="23:24">
      <c r="W6394" s="36"/>
      <c r="X6394" s="7"/>
    </row>
    <row r="6395" spans="23:24">
      <c r="W6395" s="36"/>
      <c r="X6395" s="7"/>
    </row>
    <row r="6396" spans="23:24">
      <c r="W6396" s="36"/>
      <c r="X6396" s="7"/>
    </row>
    <row r="6397" spans="23:24">
      <c r="W6397" s="36"/>
      <c r="X6397" s="7"/>
    </row>
    <row r="6398" spans="23:24">
      <c r="W6398" s="36"/>
      <c r="X6398" s="7"/>
    </row>
    <row r="6399" spans="23:24">
      <c r="W6399" s="36"/>
      <c r="X6399" s="7"/>
    </row>
    <row r="6400" spans="23:24">
      <c r="W6400" s="36"/>
      <c r="X6400" s="7"/>
    </row>
    <row r="6401" spans="23:24">
      <c r="W6401" s="36"/>
      <c r="X6401" s="7"/>
    </row>
    <row r="6402" spans="23:24">
      <c r="W6402" s="36"/>
      <c r="X6402" s="7"/>
    </row>
    <row r="6403" spans="23:24">
      <c r="W6403" s="36"/>
      <c r="X6403" s="7"/>
    </row>
    <row r="6404" spans="23:24">
      <c r="W6404" s="36"/>
      <c r="X6404" s="7"/>
    </row>
    <row r="6405" spans="23:24">
      <c r="W6405" s="36"/>
      <c r="X6405" s="7"/>
    </row>
    <row r="6406" spans="23:24">
      <c r="W6406" s="36"/>
      <c r="X6406" s="7"/>
    </row>
    <row r="6407" spans="23:24">
      <c r="W6407" s="36"/>
      <c r="X6407" s="7"/>
    </row>
    <row r="6408" spans="23:24">
      <c r="W6408" s="36"/>
      <c r="X6408" s="7"/>
    </row>
    <row r="6409" spans="23:24">
      <c r="W6409" s="36"/>
      <c r="X6409" s="7"/>
    </row>
    <row r="6410" spans="23:24">
      <c r="W6410" s="36"/>
      <c r="X6410" s="7"/>
    </row>
    <row r="6411" spans="23:24">
      <c r="W6411" s="36"/>
      <c r="X6411" s="7"/>
    </row>
    <row r="6412" spans="23:24">
      <c r="W6412" s="36"/>
      <c r="X6412" s="7"/>
    </row>
    <row r="6413" spans="23:24">
      <c r="W6413" s="36"/>
      <c r="X6413" s="7"/>
    </row>
    <row r="6414" spans="23:24">
      <c r="W6414" s="36"/>
      <c r="X6414" s="7"/>
    </row>
    <row r="6415" spans="23:24">
      <c r="W6415" s="36"/>
      <c r="X6415" s="7"/>
    </row>
    <row r="6416" spans="23:24">
      <c r="W6416" s="36"/>
      <c r="X6416" s="7"/>
    </row>
    <row r="6417" spans="23:24">
      <c r="W6417" s="36"/>
      <c r="X6417" s="7"/>
    </row>
    <row r="6418" spans="23:24">
      <c r="W6418" s="36"/>
      <c r="X6418" s="7"/>
    </row>
    <row r="6419" spans="23:24">
      <c r="W6419" s="36"/>
      <c r="X6419" s="7"/>
    </row>
    <row r="6420" spans="23:24">
      <c r="W6420" s="36"/>
      <c r="X6420" s="7"/>
    </row>
    <row r="6421" spans="23:24">
      <c r="W6421" s="36"/>
      <c r="X6421" s="7"/>
    </row>
    <row r="6422" spans="23:24">
      <c r="W6422" s="36"/>
      <c r="X6422" s="7"/>
    </row>
    <row r="6423" spans="23:24">
      <c r="W6423" s="36"/>
      <c r="X6423" s="7"/>
    </row>
    <row r="6424" spans="23:24">
      <c r="W6424" s="36"/>
      <c r="X6424" s="7"/>
    </row>
    <row r="6425" spans="23:24">
      <c r="W6425" s="36"/>
      <c r="X6425" s="7"/>
    </row>
    <row r="6426" spans="23:24">
      <c r="W6426" s="36"/>
      <c r="X6426" s="7"/>
    </row>
    <row r="6427" spans="23:24">
      <c r="W6427" s="36"/>
      <c r="X6427" s="7"/>
    </row>
    <row r="6428" spans="23:24">
      <c r="W6428" s="36"/>
      <c r="X6428" s="7"/>
    </row>
    <row r="6429" spans="23:24">
      <c r="W6429" s="36"/>
      <c r="X6429" s="7"/>
    </row>
    <row r="6430" spans="23:24">
      <c r="W6430" s="36"/>
      <c r="X6430" s="7"/>
    </row>
    <row r="6431" spans="23:24">
      <c r="W6431" s="36"/>
      <c r="X6431" s="7"/>
    </row>
    <row r="6432" spans="23:24">
      <c r="W6432" s="36"/>
      <c r="X6432" s="7"/>
    </row>
    <row r="6433" spans="23:24">
      <c r="W6433" s="36"/>
      <c r="X6433" s="7"/>
    </row>
    <row r="6434" spans="23:24">
      <c r="W6434" s="36"/>
      <c r="X6434" s="7"/>
    </row>
    <row r="6435" spans="23:24">
      <c r="W6435" s="36"/>
      <c r="X6435" s="7"/>
    </row>
    <row r="6436" spans="23:24">
      <c r="W6436" s="36"/>
      <c r="X6436" s="7"/>
    </row>
    <row r="6437" spans="23:24">
      <c r="W6437" s="36"/>
      <c r="X6437" s="7"/>
    </row>
    <row r="6438" spans="23:24">
      <c r="W6438" s="36"/>
      <c r="X6438" s="7"/>
    </row>
    <row r="6439" spans="23:24">
      <c r="W6439" s="36"/>
      <c r="X6439" s="7"/>
    </row>
    <row r="6440" spans="23:24">
      <c r="W6440" s="36"/>
      <c r="X6440" s="7"/>
    </row>
    <row r="6441" spans="23:24">
      <c r="W6441" s="36"/>
      <c r="X6441" s="7"/>
    </row>
    <row r="6442" spans="23:24">
      <c r="W6442" s="36"/>
      <c r="X6442" s="7"/>
    </row>
    <row r="6443" spans="23:24">
      <c r="W6443" s="36"/>
      <c r="X6443" s="7"/>
    </row>
    <row r="6444" spans="23:24">
      <c r="W6444" s="36"/>
      <c r="X6444" s="7"/>
    </row>
    <row r="6445" spans="23:24">
      <c r="W6445" s="36"/>
      <c r="X6445" s="7"/>
    </row>
    <row r="6446" spans="23:24">
      <c r="W6446" s="36"/>
      <c r="X6446" s="7"/>
    </row>
    <row r="6447" spans="23:24">
      <c r="W6447" s="36"/>
      <c r="X6447" s="7"/>
    </row>
    <row r="6448" spans="23:24">
      <c r="W6448" s="36"/>
      <c r="X6448" s="7"/>
    </row>
    <row r="6449" spans="23:24">
      <c r="W6449" s="36"/>
      <c r="X6449" s="7"/>
    </row>
    <row r="6450" spans="23:24">
      <c r="W6450" s="36"/>
      <c r="X6450" s="7"/>
    </row>
    <row r="6451" spans="23:24">
      <c r="W6451" s="36"/>
      <c r="X6451" s="7"/>
    </row>
    <row r="6452" spans="23:24">
      <c r="W6452" s="36"/>
      <c r="X6452" s="7"/>
    </row>
    <row r="6453" spans="23:24">
      <c r="W6453" s="36"/>
      <c r="X6453" s="7"/>
    </row>
    <row r="6454" spans="23:24">
      <c r="W6454" s="36"/>
      <c r="X6454" s="7"/>
    </row>
    <row r="6455" spans="23:24">
      <c r="W6455" s="36"/>
      <c r="X6455" s="7"/>
    </row>
    <row r="6456" spans="23:24">
      <c r="W6456" s="36"/>
      <c r="X6456" s="7"/>
    </row>
    <row r="6457" spans="23:24">
      <c r="W6457" s="36"/>
      <c r="X6457" s="7"/>
    </row>
    <row r="6458" spans="23:24">
      <c r="W6458" s="36"/>
      <c r="X6458" s="7"/>
    </row>
    <row r="6459" spans="23:24">
      <c r="W6459" s="36"/>
      <c r="X6459" s="7"/>
    </row>
    <row r="6460" spans="23:24">
      <c r="W6460" s="36"/>
      <c r="X6460" s="7"/>
    </row>
    <row r="6461" spans="23:24">
      <c r="W6461" s="36"/>
      <c r="X6461" s="7"/>
    </row>
    <row r="6462" spans="23:24">
      <c r="W6462" s="36"/>
      <c r="X6462" s="7"/>
    </row>
    <row r="6463" spans="23:24">
      <c r="W6463" s="36"/>
      <c r="X6463" s="7"/>
    </row>
    <row r="6464" spans="23:24">
      <c r="W6464" s="36"/>
      <c r="X6464" s="7"/>
    </row>
    <row r="6465" spans="23:24">
      <c r="W6465" s="36"/>
      <c r="X6465" s="7"/>
    </row>
    <row r="6466" spans="23:24">
      <c r="W6466" s="36"/>
      <c r="X6466" s="7"/>
    </row>
    <row r="6467" spans="23:24">
      <c r="W6467" s="36"/>
      <c r="X6467" s="7"/>
    </row>
    <row r="6468" spans="23:24">
      <c r="W6468" s="36"/>
      <c r="X6468" s="7"/>
    </row>
    <row r="6469" spans="23:24">
      <c r="W6469" s="36"/>
      <c r="X6469" s="7"/>
    </row>
    <row r="6470" spans="23:24">
      <c r="W6470" s="36"/>
      <c r="X6470" s="7"/>
    </row>
    <row r="6471" spans="23:24">
      <c r="W6471" s="36"/>
      <c r="X6471" s="7"/>
    </row>
    <row r="6472" spans="23:24">
      <c r="W6472" s="36"/>
      <c r="X6472" s="7"/>
    </row>
    <row r="6473" spans="23:24">
      <c r="W6473" s="36"/>
      <c r="X6473" s="7"/>
    </row>
    <row r="6474" spans="23:24">
      <c r="W6474" s="36"/>
      <c r="X6474" s="7"/>
    </row>
    <row r="6475" spans="23:24">
      <c r="W6475" s="36"/>
      <c r="X6475" s="7"/>
    </row>
    <row r="6476" spans="23:24">
      <c r="W6476" s="36"/>
      <c r="X6476" s="7"/>
    </row>
    <row r="6477" spans="23:24">
      <c r="W6477" s="36"/>
      <c r="X6477" s="7"/>
    </row>
    <row r="6478" spans="23:24">
      <c r="W6478" s="36"/>
      <c r="X6478" s="7"/>
    </row>
    <row r="6479" spans="23:24">
      <c r="W6479" s="36"/>
      <c r="X6479" s="7"/>
    </row>
    <row r="6480" spans="23:24">
      <c r="W6480" s="36"/>
      <c r="X6480" s="7"/>
    </row>
    <row r="6481" spans="23:24">
      <c r="W6481" s="36"/>
      <c r="X6481" s="7"/>
    </row>
    <row r="6482" spans="23:24">
      <c r="W6482" s="36"/>
      <c r="X6482" s="7"/>
    </row>
    <row r="6483" spans="23:24">
      <c r="W6483" s="36"/>
      <c r="X6483" s="7"/>
    </row>
    <row r="6484" spans="23:24">
      <c r="W6484" s="36"/>
      <c r="X6484" s="7"/>
    </row>
    <row r="6485" spans="23:24">
      <c r="W6485" s="36"/>
      <c r="X6485" s="7"/>
    </row>
    <row r="6486" spans="23:24">
      <c r="W6486" s="36"/>
      <c r="X6486" s="7"/>
    </row>
    <row r="6487" spans="23:24">
      <c r="W6487" s="36"/>
      <c r="X6487" s="7"/>
    </row>
    <row r="6488" spans="23:24">
      <c r="W6488" s="36"/>
      <c r="X6488" s="7"/>
    </row>
    <row r="6489" spans="23:24">
      <c r="W6489" s="36"/>
      <c r="X6489" s="7"/>
    </row>
    <row r="6490" spans="23:24">
      <c r="W6490" s="36"/>
      <c r="X6490" s="7"/>
    </row>
    <row r="6491" spans="23:24">
      <c r="W6491" s="36"/>
      <c r="X6491" s="7"/>
    </row>
    <row r="6492" spans="23:24">
      <c r="W6492" s="36"/>
      <c r="X6492" s="7"/>
    </row>
    <row r="6493" spans="23:24">
      <c r="W6493" s="36"/>
      <c r="X6493" s="7"/>
    </row>
    <row r="6494" spans="23:24">
      <c r="W6494" s="36"/>
      <c r="X6494" s="7"/>
    </row>
    <row r="6495" spans="23:24">
      <c r="W6495" s="36"/>
      <c r="X6495" s="7"/>
    </row>
    <row r="6496" spans="23:24">
      <c r="W6496" s="36"/>
      <c r="X6496" s="7"/>
    </row>
    <row r="6497" spans="23:24">
      <c r="W6497" s="36"/>
      <c r="X6497" s="7"/>
    </row>
    <row r="6498" spans="23:24">
      <c r="W6498" s="36"/>
      <c r="X6498" s="7"/>
    </row>
    <row r="6499" spans="23:24">
      <c r="W6499" s="36"/>
      <c r="X6499" s="7"/>
    </row>
    <row r="6500" spans="23:24">
      <c r="W6500" s="36"/>
      <c r="X6500" s="7"/>
    </row>
    <row r="6501" spans="23:24">
      <c r="W6501" s="36"/>
      <c r="X6501" s="7"/>
    </row>
    <row r="6502" spans="23:24">
      <c r="W6502" s="36"/>
      <c r="X6502" s="7"/>
    </row>
    <row r="6503" spans="23:24">
      <c r="W6503" s="36"/>
      <c r="X6503" s="7"/>
    </row>
    <row r="6504" spans="23:24">
      <c r="W6504" s="36"/>
      <c r="X6504" s="7"/>
    </row>
    <row r="6505" spans="23:24">
      <c r="W6505" s="36"/>
      <c r="X6505" s="7"/>
    </row>
    <row r="6506" spans="23:24">
      <c r="W6506" s="36"/>
      <c r="X6506" s="7"/>
    </row>
    <row r="6507" spans="23:24">
      <c r="W6507" s="36"/>
      <c r="X6507" s="7"/>
    </row>
    <row r="6508" spans="23:24">
      <c r="W6508" s="36"/>
      <c r="X6508" s="7"/>
    </row>
    <row r="6509" spans="23:24">
      <c r="W6509" s="36"/>
      <c r="X6509" s="7"/>
    </row>
    <row r="6510" spans="23:24">
      <c r="W6510" s="36"/>
      <c r="X6510" s="7"/>
    </row>
    <row r="6511" spans="23:24">
      <c r="W6511" s="36"/>
      <c r="X6511" s="7"/>
    </row>
    <row r="6512" spans="23:24">
      <c r="W6512" s="36"/>
      <c r="X6512" s="7"/>
    </row>
    <row r="6513" spans="23:24">
      <c r="W6513" s="36"/>
      <c r="X6513" s="7"/>
    </row>
    <row r="6514" spans="23:24">
      <c r="W6514" s="36"/>
      <c r="X6514" s="7"/>
    </row>
    <row r="6515" spans="23:24">
      <c r="W6515" s="36"/>
      <c r="X6515" s="7"/>
    </row>
    <row r="6516" spans="23:24">
      <c r="W6516" s="36"/>
      <c r="X6516" s="7"/>
    </row>
    <row r="6517" spans="23:24">
      <c r="W6517" s="36"/>
      <c r="X6517" s="7"/>
    </row>
    <row r="6518" spans="23:24">
      <c r="W6518" s="36"/>
      <c r="X6518" s="7"/>
    </row>
    <row r="6519" spans="23:24">
      <c r="W6519" s="36"/>
      <c r="X6519" s="7"/>
    </row>
    <row r="6520" spans="23:24">
      <c r="W6520" s="36"/>
      <c r="X6520" s="7"/>
    </row>
    <row r="6521" spans="23:24">
      <c r="W6521" s="36"/>
      <c r="X6521" s="7"/>
    </row>
    <row r="6522" spans="23:24">
      <c r="W6522" s="36"/>
      <c r="X6522" s="7"/>
    </row>
    <row r="6523" spans="23:24">
      <c r="W6523" s="36"/>
      <c r="X6523" s="7"/>
    </row>
    <row r="6524" spans="23:24">
      <c r="W6524" s="36"/>
      <c r="X6524" s="7"/>
    </row>
    <row r="6525" spans="23:24">
      <c r="W6525" s="36"/>
      <c r="X6525" s="7"/>
    </row>
    <row r="6526" spans="23:24">
      <c r="W6526" s="36"/>
      <c r="X6526" s="7"/>
    </row>
    <row r="6527" spans="23:24">
      <c r="W6527" s="36"/>
      <c r="X6527" s="7"/>
    </row>
    <row r="6528" spans="23:24">
      <c r="W6528" s="36"/>
      <c r="X6528" s="7"/>
    </row>
    <row r="6529" spans="23:24">
      <c r="W6529" s="36"/>
      <c r="X6529" s="7"/>
    </row>
    <row r="6530" spans="23:24">
      <c r="W6530" s="36"/>
      <c r="X6530" s="7"/>
    </row>
    <row r="6531" spans="23:24">
      <c r="W6531" s="36"/>
      <c r="X6531" s="7"/>
    </row>
    <row r="6532" spans="23:24">
      <c r="W6532" s="36"/>
      <c r="X6532" s="7"/>
    </row>
    <row r="6533" spans="23:24">
      <c r="W6533" s="36"/>
      <c r="X6533" s="7"/>
    </row>
    <row r="6534" spans="23:24">
      <c r="W6534" s="36"/>
      <c r="X6534" s="7"/>
    </row>
    <row r="6535" spans="23:24">
      <c r="W6535" s="36"/>
      <c r="X6535" s="7"/>
    </row>
    <row r="6536" spans="23:24">
      <c r="W6536" s="36"/>
      <c r="X6536" s="7"/>
    </row>
    <row r="6537" spans="23:24">
      <c r="W6537" s="36"/>
      <c r="X6537" s="7"/>
    </row>
    <row r="6538" spans="23:24">
      <c r="W6538" s="36"/>
      <c r="X6538" s="7"/>
    </row>
    <row r="6539" spans="23:24">
      <c r="W6539" s="36"/>
      <c r="X6539" s="7"/>
    </row>
    <row r="6540" spans="23:24">
      <c r="W6540" s="36"/>
      <c r="X6540" s="7"/>
    </row>
    <row r="6541" spans="23:24">
      <c r="W6541" s="36"/>
      <c r="X6541" s="7"/>
    </row>
    <row r="6542" spans="23:24">
      <c r="W6542" s="36"/>
      <c r="X6542" s="7"/>
    </row>
    <row r="6543" spans="23:24">
      <c r="W6543" s="36"/>
      <c r="X6543" s="7"/>
    </row>
    <row r="6544" spans="23:24">
      <c r="W6544" s="36"/>
      <c r="X6544" s="7"/>
    </row>
    <row r="6545" spans="23:24">
      <c r="W6545" s="36"/>
      <c r="X6545" s="7"/>
    </row>
    <row r="6546" spans="23:24">
      <c r="W6546" s="36"/>
      <c r="X6546" s="7"/>
    </row>
    <row r="6547" spans="23:24">
      <c r="W6547" s="36"/>
      <c r="X6547" s="7"/>
    </row>
    <row r="6548" spans="23:24">
      <c r="W6548" s="36"/>
      <c r="X6548" s="7"/>
    </row>
    <row r="6549" spans="23:24">
      <c r="W6549" s="36"/>
      <c r="X6549" s="7"/>
    </row>
    <row r="6550" spans="23:24">
      <c r="W6550" s="36"/>
      <c r="X6550" s="7"/>
    </row>
    <row r="6551" spans="23:24">
      <c r="W6551" s="36"/>
      <c r="X6551" s="7"/>
    </row>
    <row r="6552" spans="23:24">
      <c r="W6552" s="36"/>
      <c r="X6552" s="7"/>
    </row>
    <row r="6553" spans="23:24">
      <c r="W6553" s="36"/>
      <c r="X6553" s="7"/>
    </row>
    <row r="6554" spans="23:24">
      <c r="W6554" s="36"/>
      <c r="X6554" s="7"/>
    </row>
    <row r="6555" spans="23:24">
      <c r="W6555" s="36"/>
      <c r="X6555" s="7"/>
    </row>
    <row r="6556" spans="23:24">
      <c r="W6556" s="36"/>
      <c r="X6556" s="7"/>
    </row>
    <row r="6557" spans="23:24">
      <c r="W6557" s="36"/>
      <c r="X6557" s="7"/>
    </row>
    <row r="6558" spans="23:24">
      <c r="W6558" s="36"/>
      <c r="X6558" s="7"/>
    </row>
    <row r="6559" spans="23:24">
      <c r="W6559" s="36"/>
      <c r="X6559" s="7"/>
    </row>
    <row r="6560" spans="23:24">
      <c r="W6560" s="36"/>
      <c r="X6560" s="7"/>
    </row>
    <row r="6561" spans="23:24">
      <c r="W6561" s="36"/>
      <c r="X6561" s="7"/>
    </row>
    <row r="6562" spans="23:24">
      <c r="W6562" s="36"/>
      <c r="X6562" s="7"/>
    </row>
    <row r="6563" spans="23:24">
      <c r="W6563" s="36"/>
      <c r="X6563" s="7"/>
    </row>
    <row r="6564" spans="23:24">
      <c r="W6564" s="36"/>
      <c r="X6564" s="7"/>
    </row>
    <row r="6565" spans="23:24">
      <c r="W6565" s="36"/>
      <c r="X6565" s="7"/>
    </row>
    <row r="6566" spans="23:24">
      <c r="W6566" s="36"/>
      <c r="X6566" s="7"/>
    </row>
    <row r="6567" spans="23:24">
      <c r="W6567" s="36"/>
      <c r="X6567" s="7"/>
    </row>
    <row r="6568" spans="23:24">
      <c r="W6568" s="36"/>
      <c r="X6568" s="7"/>
    </row>
    <row r="6569" spans="23:24">
      <c r="W6569" s="36"/>
      <c r="X6569" s="7"/>
    </row>
    <row r="6570" spans="23:24">
      <c r="W6570" s="36"/>
      <c r="X6570" s="7"/>
    </row>
    <row r="6571" spans="23:24">
      <c r="W6571" s="36"/>
      <c r="X6571" s="7"/>
    </row>
    <row r="6572" spans="23:24">
      <c r="W6572" s="36"/>
      <c r="X6572" s="7"/>
    </row>
    <row r="6573" spans="23:24">
      <c r="W6573" s="36"/>
      <c r="X6573" s="7"/>
    </row>
    <row r="6574" spans="23:24">
      <c r="W6574" s="36"/>
      <c r="X6574" s="7"/>
    </row>
    <row r="6575" spans="23:24">
      <c r="W6575" s="36"/>
      <c r="X6575" s="7"/>
    </row>
    <row r="6576" spans="23:24">
      <c r="W6576" s="36"/>
      <c r="X6576" s="7"/>
    </row>
    <row r="6577" spans="23:24">
      <c r="W6577" s="36"/>
      <c r="X6577" s="7"/>
    </row>
    <row r="6578" spans="23:24">
      <c r="W6578" s="36"/>
      <c r="X6578" s="7"/>
    </row>
    <row r="6579" spans="23:24">
      <c r="W6579" s="36"/>
      <c r="X6579" s="7"/>
    </row>
    <row r="6580" spans="23:24">
      <c r="W6580" s="36"/>
      <c r="X6580" s="7"/>
    </row>
    <row r="6581" spans="23:24">
      <c r="W6581" s="36"/>
      <c r="X6581" s="7"/>
    </row>
    <row r="6582" spans="23:24">
      <c r="W6582" s="36"/>
      <c r="X6582" s="7"/>
    </row>
    <row r="6583" spans="23:24">
      <c r="W6583" s="36"/>
      <c r="X6583" s="7"/>
    </row>
    <row r="6584" spans="23:24">
      <c r="W6584" s="36"/>
      <c r="X6584" s="7"/>
    </row>
    <row r="6585" spans="23:24">
      <c r="W6585" s="36"/>
      <c r="X6585" s="7"/>
    </row>
    <row r="6586" spans="23:24">
      <c r="W6586" s="36"/>
      <c r="X6586" s="7"/>
    </row>
    <row r="6587" spans="23:24">
      <c r="W6587" s="36"/>
      <c r="X6587" s="7"/>
    </row>
    <row r="6588" spans="23:24">
      <c r="W6588" s="36"/>
      <c r="X6588" s="7"/>
    </row>
    <row r="6589" spans="23:24">
      <c r="W6589" s="36"/>
      <c r="X6589" s="7"/>
    </row>
    <row r="6590" spans="23:24">
      <c r="W6590" s="36"/>
      <c r="X6590" s="7"/>
    </row>
    <row r="6591" spans="23:24">
      <c r="W6591" s="36"/>
      <c r="X6591" s="7"/>
    </row>
    <row r="6592" spans="23:24">
      <c r="W6592" s="36"/>
      <c r="X6592" s="7"/>
    </row>
    <row r="6593" spans="23:24">
      <c r="W6593" s="36"/>
      <c r="X6593" s="7"/>
    </row>
    <row r="6594" spans="23:24">
      <c r="W6594" s="36"/>
      <c r="X6594" s="7"/>
    </row>
    <row r="6595" spans="23:24">
      <c r="W6595" s="36"/>
      <c r="X6595" s="7"/>
    </row>
    <row r="6596" spans="23:24">
      <c r="W6596" s="36"/>
      <c r="X6596" s="7"/>
    </row>
    <row r="6597" spans="23:24">
      <c r="W6597" s="36"/>
      <c r="X6597" s="7"/>
    </row>
    <row r="6598" spans="23:24">
      <c r="W6598" s="36"/>
      <c r="X6598" s="7"/>
    </row>
    <row r="6599" spans="23:24">
      <c r="W6599" s="36"/>
      <c r="X6599" s="7"/>
    </row>
    <row r="6600" spans="23:24">
      <c r="W6600" s="36"/>
      <c r="X6600" s="7"/>
    </row>
    <row r="6601" spans="23:24">
      <c r="W6601" s="36"/>
      <c r="X6601" s="7"/>
    </row>
    <row r="6602" spans="23:24">
      <c r="W6602" s="36"/>
      <c r="X6602" s="7"/>
    </row>
    <row r="6603" spans="23:24">
      <c r="W6603" s="36"/>
      <c r="X6603" s="7"/>
    </row>
    <row r="6604" spans="23:24">
      <c r="W6604" s="36"/>
      <c r="X6604" s="7"/>
    </row>
    <row r="6605" spans="23:24">
      <c r="W6605" s="36"/>
      <c r="X6605" s="7"/>
    </row>
    <row r="6606" spans="23:24">
      <c r="W6606" s="36"/>
      <c r="X6606" s="7"/>
    </row>
    <row r="6607" spans="23:24">
      <c r="W6607" s="36"/>
      <c r="X6607" s="7"/>
    </row>
    <row r="6608" spans="23:24">
      <c r="W6608" s="36"/>
      <c r="X6608" s="7"/>
    </row>
    <row r="6609" spans="23:24">
      <c r="W6609" s="36"/>
      <c r="X6609" s="7"/>
    </row>
    <row r="6610" spans="23:24">
      <c r="W6610" s="36"/>
      <c r="X6610" s="7"/>
    </row>
    <row r="6611" spans="23:24">
      <c r="W6611" s="36"/>
      <c r="X6611" s="7"/>
    </row>
    <row r="6612" spans="23:24">
      <c r="W6612" s="36"/>
      <c r="X6612" s="7"/>
    </row>
    <row r="6613" spans="23:24">
      <c r="W6613" s="36"/>
      <c r="X6613" s="7"/>
    </row>
    <row r="6614" spans="23:24">
      <c r="W6614" s="36"/>
      <c r="X6614" s="7"/>
    </row>
    <row r="6615" spans="23:24">
      <c r="W6615" s="36"/>
      <c r="X6615" s="7"/>
    </row>
    <row r="6616" spans="23:24">
      <c r="W6616" s="36"/>
      <c r="X6616" s="7"/>
    </row>
    <row r="6617" spans="23:24">
      <c r="W6617" s="36"/>
      <c r="X6617" s="7"/>
    </row>
    <row r="6618" spans="23:24">
      <c r="W6618" s="36"/>
      <c r="X6618" s="7"/>
    </row>
    <row r="6619" spans="23:24">
      <c r="W6619" s="36"/>
      <c r="X6619" s="7"/>
    </row>
    <row r="6620" spans="23:24">
      <c r="W6620" s="36"/>
      <c r="X6620" s="7"/>
    </row>
    <row r="6621" spans="23:24">
      <c r="W6621" s="36"/>
      <c r="X6621" s="7"/>
    </row>
    <row r="6622" spans="23:24">
      <c r="W6622" s="36"/>
      <c r="X6622" s="7"/>
    </row>
    <row r="6623" spans="23:24">
      <c r="W6623" s="36"/>
      <c r="X6623" s="7"/>
    </row>
    <row r="6624" spans="23:24">
      <c r="W6624" s="36"/>
      <c r="X6624" s="7"/>
    </row>
    <row r="6625" spans="23:24">
      <c r="W6625" s="36"/>
      <c r="X6625" s="7"/>
    </row>
    <row r="6626" spans="23:24">
      <c r="W6626" s="36"/>
      <c r="X6626" s="7"/>
    </row>
    <row r="6627" spans="23:24">
      <c r="W6627" s="36"/>
      <c r="X6627" s="7"/>
    </row>
    <row r="6628" spans="23:24">
      <c r="W6628" s="36"/>
      <c r="X6628" s="7"/>
    </row>
    <row r="6629" spans="23:24">
      <c r="W6629" s="36"/>
      <c r="X6629" s="7"/>
    </row>
    <row r="6630" spans="23:24">
      <c r="W6630" s="36"/>
      <c r="X6630" s="7"/>
    </row>
    <row r="6631" spans="23:24">
      <c r="W6631" s="36"/>
      <c r="X6631" s="7"/>
    </row>
    <row r="6632" spans="23:24">
      <c r="W6632" s="36"/>
      <c r="X6632" s="7"/>
    </row>
    <row r="6633" spans="23:24">
      <c r="W6633" s="36"/>
      <c r="X6633" s="7"/>
    </row>
    <row r="6634" spans="23:24">
      <c r="W6634" s="36"/>
      <c r="X6634" s="7"/>
    </row>
    <row r="6635" spans="23:24">
      <c r="W6635" s="36"/>
      <c r="X6635" s="7"/>
    </row>
    <row r="6636" spans="23:24">
      <c r="W6636" s="36"/>
      <c r="X6636" s="7"/>
    </row>
    <row r="6637" spans="23:24">
      <c r="W6637" s="36"/>
      <c r="X6637" s="7"/>
    </row>
    <row r="6638" spans="23:24">
      <c r="W6638" s="36"/>
      <c r="X6638" s="7"/>
    </row>
    <row r="6639" spans="23:24">
      <c r="W6639" s="36"/>
      <c r="X6639" s="7"/>
    </row>
    <row r="6640" spans="23:24">
      <c r="W6640" s="36"/>
      <c r="X6640" s="7"/>
    </row>
    <row r="6641" spans="23:24">
      <c r="W6641" s="36"/>
      <c r="X6641" s="7"/>
    </row>
    <row r="6642" spans="23:24">
      <c r="W6642" s="36"/>
      <c r="X6642" s="7"/>
    </row>
    <row r="6643" spans="23:24">
      <c r="W6643" s="36"/>
      <c r="X6643" s="7"/>
    </row>
    <row r="6644" spans="23:24">
      <c r="W6644" s="36"/>
      <c r="X6644" s="7"/>
    </row>
    <row r="6645" spans="23:24">
      <c r="W6645" s="36"/>
      <c r="X6645" s="7"/>
    </row>
    <row r="6646" spans="23:24">
      <c r="W6646" s="36"/>
      <c r="X6646" s="7"/>
    </row>
    <row r="6647" spans="23:24">
      <c r="W6647" s="36"/>
      <c r="X6647" s="7"/>
    </row>
    <row r="6648" spans="23:24">
      <c r="W6648" s="36"/>
      <c r="X6648" s="7"/>
    </row>
    <row r="6649" spans="23:24">
      <c r="W6649" s="36"/>
      <c r="X6649" s="7"/>
    </row>
    <row r="6650" spans="23:24">
      <c r="W6650" s="36"/>
      <c r="X6650" s="7"/>
    </row>
    <row r="6651" spans="23:24">
      <c r="W6651" s="36"/>
      <c r="X6651" s="7"/>
    </row>
    <row r="6652" spans="23:24">
      <c r="W6652" s="36"/>
      <c r="X6652" s="7"/>
    </row>
    <row r="6653" spans="23:24">
      <c r="W6653" s="36"/>
      <c r="X6653" s="7"/>
    </row>
    <row r="6654" spans="23:24">
      <c r="W6654" s="36"/>
      <c r="X6654" s="7"/>
    </row>
    <row r="6655" spans="23:24">
      <c r="W6655" s="36"/>
      <c r="X6655" s="7"/>
    </row>
    <row r="6656" spans="23:24">
      <c r="W6656" s="36"/>
      <c r="X6656" s="7"/>
    </row>
    <row r="6657" spans="23:24">
      <c r="W6657" s="36"/>
      <c r="X6657" s="7"/>
    </row>
    <row r="6658" spans="23:24">
      <c r="W6658" s="36"/>
      <c r="X6658" s="7"/>
    </row>
    <row r="6659" spans="23:24">
      <c r="W6659" s="36"/>
      <c r="X6659" s="7"/>
    </row>
    <row r="6660" spans="23:24">
      <c r="W6660" s="36"/>
      <c r="X6660" s="7"/>
    </row>
    <row r="6661" spans="23:24">
      <c r="W6661" s="36"/>
      <c r="X6661" s="7"/>
    </row>
    <row r="6662" spans="23:24">
      <c r="W6662" s="36"/>
      <c r="X6662" s="7"/>
    </row>
    <row r="6663" spans="23:24">
      <c r="W6663" s="36"/>
      <c r="X6663" s="7"/>
    </row>
    <row r="6664" spans="23:24">
      <c r="W6664" s="36"/>
      <c r="X6664" s="7"/>
    </row>
    <row r="6665" spans="23:24">
      <c r="W6665" s="36"/>
      <c r="X6665" s="7"/>
    </row>
    <row r="6666" spans="23:24">
      <c r="W6666" s="36"/>
      <c r="X6666" s="7"/>
    </row>
    <row r="6667" spans="23:24">
      <c r="W6667" s="36"/>
      <c r="X6667" s="7"/>
    </row>
    <row r="6668" spans="23:24">
      <c r="W6668" s="36"/>
      <c r="X6668" s="7"/>
    </row>
    <row r="6669" spans="23:24">
      <c r="W6669" s="36"/>
      <c r="X6669" s="7"/>
    </row>
    <row r="6670" spans="23:24">
      <c r="W6670" s="36"/>
      <c r="X6670" s="7"/>
    </row>
    <row r="6671" spans="23:24">
      <c r="W6671" s="36"/>
      <c r="X6671" s="7"/>
    </row>
    <row r="6672" spans="23:24">
      <c r="W6672" s="36"/>
      <c r="X6672" s="7"/>
    </row>
    <row r="6673" spans="23:24">
      <c r="W6673" s="36"/>
      <c r="X6673" s="7"/>
    </row>
    <row r="6674" spans="23:24">
      <c r="W6674" s="36"/>
      <c r="X6674" s="7"/>
    </row>
    <row r="6675" spans="23:24">
      <c r="W6675" s="36"/>
      <c r="X6675" s="7"/>
    </row>
    <row r="6676" spans="23:24">
      <c r="W6676" s="36"/>
      <c r="X6676" s="7"/>
    </row>
    <row r="6677" spans="23:24">
      <c r="W6677" s="36"/>
      <c r="X6677" s="7"/>
    </row>
    <row r="6678" spans="23:24">
      <c r="W6678" s="36"/>
      <c r="X6678" s="7"/>
    </row>
    <row r="6679" spans="23:24">
      <c r="W6679" s="36"/>
      <c r="X6679" s="7"/>
    </row>
    <row r="6680" spans="23:24">
      <c r="W6680" s="36"/>
      <c r="X6680" s="7"/>
    </row>
    <row r="6681" spans="23:24">
      <c r="W6681" s="36"/>
      <c r="X6681" s="7"/>
    </row>
    <row r="6682" spans="23:24">
      <c r="W6682" s="36"/>
      <c r="X6682" s="7"/>
    </row>
    <row r="6683" spans="23:24">
      <c r="W6683" s="36"/>
      <c r="X6683" s="7"/>
    </row>
    <row r="6684" spans="23:24">
      <c r="W6684" s="36"/>
      <c r="X6684" s="7"/>
    </row>
    <row r="6685" spans="23:24">
      <c r="W6685" s="36"/>
      <c r="X6685" s="7"/>
    </row>
    <row r="6686" spans="23:24">
      <c r="W6686" s="36"/>
      <c r="X6686" s="7"/>
    </row>
    <row r="6687" spans="23:24">
      <c r="W6687" s="36"/>
      <c r="X6687" s="7"/>
    </row>
    <row r="6688" spans="23:24">
      <c r="W6688" s="36"/>
      <c r="X6688" s="7"/>
    </row>
    <row r="6689" spans="23:24">
      <c r="W6689" s="36"/>
      <c r="X6689" s="7"/>
    </row>
    <row r="6690" spans="23:24">
      <c r="W6690" s="36"/>
      <c r="X6690" s="7"/>
    </row>
    <row r="6691" spans="23:24">
      <c r="W6691" s="36"/>
      <c r="X6691" s="7"/>
    </row>
    <row r="6692" spans="23:24">
      <c r="W6692" s="36"/>
      <c r="X6692" s="7"/>
    </row>
    <row r="6693" spans="23:24">
      <c r="W6693" s="36"/>
      <c r="X6693" s="7"/>
    </row>
    <row r="6694" spans="23:24">
      <c r="W6694" s="36"/>
      <c r="X6694" s="7"/>
    </row>
    <row r="6695" spans="23:24">
      <c r="W6695" s="36"/>
      <c r="X6695" s="7"/>
    </row>
    <row r="6696" spans="23:24">
      <c r="W6696" s="36"/>
      <c r="X6696" s="7"/>
    </row>
    <row r="6697" spans="23:24">
      <c r="W6697" s="36"/>
      <c r="X6697" s="7"/>
    </row>
    <row r="6698" spans="23:24">
      <c r="W6698" s="36"/>
      <c r="X6698" s="7"/>
    </row>
    <row r="6699" spans="23:24">
      <c r="W6699" s="36"/>
      <c r="X6699" s="7"/>
    </row>
    <row r="6700" spans="23:24">
      <c r="W6700" s="36"/>
      <c r="X6700" s="7"/>
    </row>
    <row r="6701" spans="23:24">
      <c r="W6701" s="36"/>
      <c r="X6701" s="7"/>
    </row>
    <row r="6702" spans="23:24">
      <c r="W6702" s="36"/>
      <c r="X6702" s="7"/>
    </row>
    <row r="6703" spans="23:24">
      <c r="W6703" s="36"/>
      <c r="X6703" s="7"/>
    </row>
    <row r="6704" spans="23:24">
      <c r="W6704" s="36"/>
      <c r="X6704" s="7"/>
    </row>
    <row r="6705" spans="23:24">
      <c r="W6705" s="36"/>
      <c r="X6705" s="7"/>
    </row>
    <row r="6706" spans="23:24">
      <c r="W6706" s="36"/>
      <c r="X6706" s="7"/>
    </row>
    <row r="6707" spans="23:24">
      <c r="W6707" s="36"/>
      <c r="X6707" s="7"/>
    </row>
    <row r="6708" spans="23:24">
      <c r="W6708" s="36"/>
      <c r="X6708" s="7"/>
    </row>
    <row r="6709" spans="23:24">
      <c r="W6709" s="36"/>
      <c r="X6709" s="7"/>
    </row>
    <row r="6710" spans="23:24">
      <c r="W6710" s="36"/>
      <c r="X6710" s="7"/>
    </row>
    <row r="6711" spans="23:24">
      <c r="W6711" s="36"/>
      <c r="X6711" s="7"/>
    </row>
    <row r="6712" spans="23:24">
      <c r="W6712" s="36"/>
      <c r="X6712" s="7"/>
    </row>
    <row r="6713" spans="23:24">
      <c r="W6713" s="36"/>
      <c r="X6713" s="7"/>
    </row>
    <row r="6714" spans="23:24">
      <c r="W6714" s="36"/>
      <c r="X6714" s="7"/>
    </row>
    <row r="6715" spans="23:24">
      <c r="W6715" s="36"/>
      <c r="X6715" s="7"/>
    </row>
    <row r="6716" spans="23:24">
      <c r="W6716" s="36"/>
      <c r="X6716" s="7"/>
    </row>
    <row r="6717" spans="23:24">
      <c r="W6717" s="36"/>
      <c r="X6717" s="7"/>
    </row>
    <row r="6718" spans="23:24">
      <c r="W6718" s="36"/>
      <c r="X6718" s="7"/>
    </row>
    <row r="6719" spans="23:24">
      <c r="W6719" s="36"/>
      <c r="X6719" s="7"/>
    </row>
    <row r="6720" spans="23:24">
      <c r="W6720" s="36"/>
      <c r="X6720" s="7"/>
    </row>
    <row r="6721" spans="23:24">
      <c r="W6721" s="36"/>
      <c r="X6721" s="7"/>
    </row>
    <row r="6722" spans="23:24">
      <c r="W6722" s="36"/>
      <c r="X6722" s="7"/>
    </row>
    <row r="6723" spans="23:24">
      <c r="W6723" s="36"/>
      <c r="X6723" s="7"/>
    </row>
    <row r="6724" spans="23:24">
      <c r="W6724" s="36"/>
      <c r="X6724" s="7"/>
    </row>
    <row r="6725" spans="23:24">
      <c r="W6725" s="36"/>
      <c r="X6725" s="7"/>
    </row>
    <row r="6726" spans="23:24">
      <c r="W6726" s="36"/>
      <c r="X6726" s="7"/>
    </row>
    <row r="6727" spans="23:24">
      <c r="W6727" s="36"/>
      <c r="X6727" s="7"/>
    </row>
    <row r="6728" spans="23:24">
      <c r="W6728" s="36"/>
      <c r="X6728" s="7"/>
    </row>
    <row r="6729" spans="23:24">
      <c r="W6729" s="36"/>
      <c r="X6729" s="7"/>
    </row>
    <row r="6730" spans="23:24">
      <c r="W6730" s="36"/>
      <c r="X6730" s="7"/>
    </row>
    <row r="6731" spans="23:24">
      <c r="W6731" s="36"/>
      <c r="X6731" s="7"/>
    </row>
    <row r="6732" spans="23:24">
      <c r="W6732" s="36"/>
      <c r="X6732" s="7"/>
    </row>
    <row r="6733" spans="23:24">
      <c r="W6733" s="36"/>
      <c r="X6733" s="7"/>
    </row>
    <row r="6734" spans="23:24">
      <c r="W6734" s="36"/>
      <c r="X6734" s="7"/>
    </row>
    <row r="6735" spans="23:24">
      <c r="W6735" s="36"/>
      <c r="X6735" s="7"/>
    </row>
    <row r="6736" spans="23:24">
      <c r="W6736" s="36"/>
      <c r="X6736" s="7"/>
    </row>
    <row r="6737" spans="23:24">
      <c r="W6737" s="36"/>
      <c r="X6737" s="7"/>
    </row>
    <row r="6738" spans="23:24">
      <c r="W6738" s="36"/>
      <c r="X6738" s="7"/>
    </row>
    <row r="6739" spans="23:24">
      <c r="W6739" s="36"/>
      <c r="X6739" s="7"/>
    </row>
    <row r="6740" spans="23:24">
      <c r="W6740" s="36"/>
      <c r="X6740" s="7"/>
    </row>
    <row r="6741" spans="23:24">
      <c r="W6741" s="36"/>
      <c r="X6741" s="7"/>
    </row>
    <row r="6742" spans="23:24">
      <c r="W6742" s="36"/>
      <c r="X6742" s="7"/>
    </row>
    <row r="6743" spans="23:24">
      <c r="W6743" s="36"/>
      <c r="X6743" s="7"/>
    </row>
    <row r="6744" spans="23:24">
      <c r="W6744" s="36"/>
      <c r="X6744" s="7"/>
    </row>
    <row r="6745" spans="23:24">
      <c r="W6745" s="36"/>
      <c r="X6745" s="7"/>
    </row>
    <row r="6746" spans="23:24">
      <c r="W6746" s="36"/>
      <c r="X6746" s="7"/>
    </row>
    <row r="6747" spans="23:24">
      <c r="W6747" s="36"/>
      <c r="X6747" s="7"/>
    </row>
    <row r="6748" spans="23:24">
      <c r="W6748" s="36"/>
      <c r="X6748" s="7"/>
    </row>
    <row r="6749" spans="23:24">
      <c r="W6749" s="36"/>
      <c r="X6749" s="7"/>
    </row>
    <row r="6750" spans="23:24">
      <c r="W6750" s="36"/>
      <c r="X6750" s="7"/>
    </row>
    <row r="6751" spans="23:24">
      <c r="W6751" s="36"/>
      <c r="X6751" s="7"/>
    </row>
    <row r="6752" spans="23:24">
      <c r="W6752" s="36"/>
      <c r="X6752" s="7"/>
    </row>
    <row r="6753" spans="23:24">
      <c r="W6753" s="36"/>
      <c r="X6753" s="7"/>
    </row>
    <row r="6754" spans="23:24">
      <c r="W6754" s="36"/>
      <c r="X6754" s="7"/>
    </row>
    <row r="6755" spans="23:24">
      <c r="W6755" s="36"/>
      <c r="X6755" s="7"/>
    </row>
    <row r="6756" spans="23:24">
      <c r="W6756" s="36"/>
      <c r="X6756" s="7"/>
    </row>
    <row r="6757" spans="23:24">
      <c r="W6757" s="36"/>
      <c r="X6757" s="7"/>
    </row>
    <row r="6758" spans="23:24">
      <c r="W6758" s="36"/>
      <c r="X6758" s="7"/>
    </row>
    <row r="6759" spans="23:24">
      <c r="W6759" s="36"/>
      <c r="X6759" s="7"/>
    </row>
    <row r="6760" spans="23:24">
      <c r="W6760" s="36"/>
      <c r="X6760" s="7"/>
    </row>
    <row r="6761" spans="23:24">
      <c r="W6761" s="36"/>
      <c r="X6761" s="7"/>
    </row>
    <row r="6762" spans="23:24">
      <c r="W6762" s="36"/>
      <c r="X6762" s="7"/>
    </row>
    <row r="6763" spans="23:24">
      <c r="W6763" s="36"/>
      <c r="X6763" s="7"/>
    </row>
    <row r="6764" spans="23:24">
      <c r="W6764" s="36"/>
      <c r="X6764" s="7"/>
    </row>
    <row r="6765" spans="23:24">
      <c r="W6765" s="36"/>
      <c r="X6765" s="7"/>
    </row>
    <row r="6766" spans="23:24">
      <c r="W6766" s="36"/>
      <c r="X6766" s="7"/>
    </row>
    <row r="6767" spans="23:24">
      <c r="W6767" s="36"/>
      <c r="X6767" s="7"/>
    </row>
    <row r="6768" spans="23:24">
      <c r="W6768" s="36"/>
      <c r="X6768" s="7"/>
    </row>
    <row r="6769" spans="23:24">
      <c r="W6769" s="36"/>
      <c r="X6769" s="7"/>
    </row>
    <row r="6770" spans="23:24">
      <c r="W6770" s="36"/>
      <c r="X6770" s="7"/>
    </row>
    <row r="6771" spans="23:24">
      <c r="W6771" s="36"/>
      <c r="X6771" s="7"/>
    </row>
    <row r="6772" spans="23:24">
      <c r="W6772" s="36"/>
      <c r="X6772" s="7"/>
    </row>
    <row r="6773" spans="23:24">
      <c r="W6773" s="36"/>
      <c r="X6773" s="7"/>
    </row>
    <row r="6774" spans="23:24">
      <c r="W6774" s="36"/>
      <c r="X6774" s="7"/>
    </row>
    <row r="6775" spans="23:24">
      <c r="W6775" s="36"/>
      <c r="X6775" s="7"/>
    </row>
    <row r="6776" spans="23:24">
      <c r="W6776" s="36"/>
      <c r="X6776" s="7"/>
    </row>
    <row r="6777" spans="23:24">
      <c r="W6777" s="36"/>
      <c r="X6777" s="7"/>
    </row>
    <row r="6778" spans="23:24">
      <c r="W6778" s="36"/>
      <c r="X6778" s="7"/>
    </row>
    <row r="6779" spans="23:24">
      <c r="W6779" s="36"/>
      <c r="X6779" s="7"/>
    </row>
    <row r="6780" spans="23:24">
      <c r="W6780" s="36"/>
      <c r="X6780" s="7"/>
    </row>
    <row r="6781" spans="23:24">
      <c r="W6781" s="36"/>
      <c r="X6781" s="7"/>
    </row>
    <row r="6782" spans="23:24">
      <c r="W6782" s="36"/>
      <c r="X6782" s="7"/>
    </row>
    <row r="6783" spans="23:24">
      <c r="W6783" s="36"/>
      <c r="X6783" s="7"/>
    </row>
    <row r="6784" spans="23:24">
      <c r="W6784" s="36"/>
      <c r="X6784" s="7"/>
    </row>
    <row r="6785" spans="23:24">
      <c r="W6785" s="36"/>
      <c r="X6785" s="7"/>
    </row>
    <row r="6786" spans="23:24">
      <c r="W6786" s="36"/>
      <c r="X6786" s="7"/>
    </row>
    <row r="6787" spans="23:24">
      <c r="W6787" s="36"/>
      <c r="X6787" s="7"/>
    </row>
    <row r="6788" spans="23:24">
      <c r="W6788" s="36"/>
      <c r="X6788" s="7"/>
    </row>
    <row r="6789" spans="23:24">
      <c r="W6789" s="36"/>
      <c r="X6789" s="7"/>
    </row>
    <row r="6790" spans="23:24">
      <c r="W6790" s="36"/>
      <c r="X6790" s="7"/>
    </row>
    <row r="6791" spans="23:24">
      <c r="W6791" s="36"/>
      <c r="X6791" s="7"/>
    </row>
    <row r="6792" spans="23:24">
      <c r="W6792" s="36"/>
      <c r="X6792" s="7"/>
    </row>
    <row r="6793" spans="23:24">
      <c r="W6793" s="36"/>
      <c r="X6793" s="7"/>
    </row>
    <row r="6794" spans="23:24">
      <c r="W6794" s="36"/>
      <c r="X6794" s="7"/>
    </row>
    <row r="6795" spans="23:24">
      <c r="W6795" s="36"/>
      <c r="X6795" s="7"/>
    </row>
    <row r="6796" spans="23:24">
      <c r="W6796" s="36"/>
      <c r="X6796" s="7"/>
    </row>
    <row r="6797" spans="23:24">
      <c r="W6797" s="36"/>
      <c r="X6797" s="7"/>
    </row>
    <row r="6798" spans="23:24">
      <c r="W6798" s="36"/>
      <c r="X6798" s="7"/>
    </row>
    <row r="6799" spans="23:24">
      <c r="W6799" s="36"/>
      <c r="X6799" s="7"/>
    </row>
    <row r="6800" spans="23:24">
      <c r="W6800" s="36"/>
      <c r="X6800" s="7"/>
    </row>
    <row r="6801" spans="23:24">
      <c r="W6801" s="36"/>
      <c r="X6801" s="7"/>
    </row>
    <row r="6802" spans="23:24">
      <c r="W6802" s="36"/>
      <c r="X6802" s="7"/>
    </row>
    <row r="6803" spans="23:24">
      <c r="W6803" s="36"/>
      <c r="X6803" s="7"/>
    </row>
    <row r="6804" spans="23:24">
      <c r="W6804" s="36"/>
      <c r="X6804" s="7"/>
    </row>
    <row r="6805" spans="23:24">
      <c r="W6805" s="36"/>
      <c r="X6805" s="7"/>
    </row>
    <row r="6806" spans="23:24">
      <c r="W6806" s="36"/>
      <c r="X6806" s="7"/>
    </row>
    <row r="6807" spans="23:24">
      <c r="W6807" s="36"/>
      <c r="X6807" s="7"/>
    </row>
    <row r="6808" spans="23:24">
      <c r="W6808" s="36"/>
      <c r="X6808" s="7"/>
    </row>
    <row r="6809" spans="23:24">
      <c r="W6809" s="36"/>
      <c r="X6809" s="7"/>
    </row>
    <row r="6810" spans="23:24">
      <c r="W6810" s="36"/>
      <c r="X6810" s="7"/>
    </row>
    <row r="6811" spans="23:24">
      <c r="W6811" s="36"/>
      <c r="X6811" s="7"/>
    </row>
    <row r="6812" spans="23:24">
      <c r="W6812" s="36"/>
      <c r="X6812" s="7"/>
    </row>
    <row r="6813" spans="23:24">
      <c r="W6813" s="36"/>
      <c r="X6813" s="7"/>
    </row>
    <row r="6814" spans="23:24">
      <c r="W6814" s="36"/>
      <c r="X6814" s="7"/>
    </row>
    <row r="6815" spans="23:24">
      <c r="W6815" s="36"/>
      <c r="X6815" s="7"/>
    </row>
    <row r="6816" spans="23:24">
      <c r="W6816" s="36"/>
      <c r="X6816" s="7"/>
    </row>
    <row r="6817" spans="23:24">
      <c r="W6817" s="36"/>
      <c r="X6817" s="7"/>
    </row>
    <row r="6818" spans="23:24">
      <c r="W6818" s="36"/>
      <c r="X6818" s="7"/>
    </row>
    <row r="6819" spans="23:24">
      <c r="W6819" s="36"/>
      <c r="X6819" s="7"/>
    </row>
    <row r="6820" spans="23:24">
      <c r="W6820" s="36"/>
      <c r="X6820" s="7"/>
    </row>
    <row r="6821" spans="23:24">
      <c r="W6821" s="36"/>
      <c r="X6821" s="7"/>
    </row>
    <row r="6822" spans="23:24">
      <c r="W6822" s="36"/>
      <c r="X6822" s="7"/>
    </row>
    <row r="6823" spans="23:24">
      <c r="W6823" s="36"/>
      <c r="X6823" s="7"/>
    </row>
    <row r="6824" spans="23:24">
      <c r="W6824" s="36"/>
      <c r="X6824" s="7"/>
    </row>
    <row r="6825" spans="23:24">
      <c r="W6825" s="36"/>
      <c r="X6825" s="7"/>
    </row>
    <row r="6826" spans="23:24">
      <c r="W6826" s="36"/>
      <c r="X6826" s="7"/>
    </row>
    <row r="6827" spans="23:24">
      <c r="W6827" s="36"/>
      <c r="X6827" s="7"/>
    </row>
    <row r="6828" spans="23:24">
      <c r="W6828" s="36"/>
      <c r="X6828" s="7"/>
    </row>
    <row r="6829" spans="23:24">
      <c r="W6829" s="36"/>
      <c r="X6829" s="7"/>
    </row>
    <row r="6830" spans="23:24">
      <c r="W6830" s="36"/>
      <c r="X6830" s="7"/>
    </row>
    <row r="6831" spans="23:24">
      <c r="W6831" s="36"/>
      <c r="X6831" s="7"/>
    </row>
    <row r="6832" spans="23:24">
      <c r="W6832" s="36"/>
      <c r="X6832" s="7"/>
    </row>
    <row r="6833" spans="23:24">
      <c r="W6833" s="36"/>
      <c r="X6833" s="7"/>
    </row>
    <row r="6834" spans="23:24">
      <c r="W6834" s="36"/>
      <c r="X6834" s="7"/>
    </row>
    <row r="6835" spans="23:24">
      <c r="W6835" s="36"/>
      <c r="X6835" s="7"/>
    </row>
    <row r="6836" spans="23:24">
      <c r="W6836" s="36"/>
      <c r="X6836" s="7"/>
    </row>
    <row r="6837" spans="23:24">
      <c r="W6837" s="36"/>
      <c r="X6837" s="7"/>
    </row>
    <row r="6838" spans="23:24">
      <c r="W6838" s="36"/>
      <c r="X6838" s="7"/>
    </row>
    <row r="6839" spans="23:24">
      <c r="W6839" s="36"/>
      <c r="X6839" s="7"/>
    </row>
    <row r="6840" spans="23:24">
      <c r="W6840" s="36"/>
      <c r="X6840" s="7"/>
    </row>
    <row r="6841" spans="23:24">
      <c r="W6841" s="36"/>
      <c r="X6841" s="7"/>
    </row>
    <row r="6842" spans="23:24">
      <c r="W6842" s="36"/>
      <c r="X6842" s="7"/>
    </row>
    <row r="6843" spans="23:24">
      <c r="W6843" s="36"/>
      <c r="X6843" s="7"/>
    </row>
    <row r="6844" spans="23:24">
      <c r="W6844" s="36"/>
      <c r="X6844" s="7"/>
    </row>
    <row r="6845" spans="23:24">
      <c r="W6845" s="36"/>
      <c r="X6845" s="7"/>
    </row>
    <row r="6846" spans="23:24">
      <c r="W6846" s="36"/>
      <c r="X6846" s="7"/>
    </row>
    <row r="6847" spans="23:24">
      <c r="W6847" s="36"/>
      <c r="X6847" s="7"/>
    </row>
    <row r="6848" spans="23:24">
      <c r="W6848" s="36"/>
      <c r="X6848" s="7"/>
    </row>
    <row r="6849" spans="23:24">
      <c r="W6849" s="36"/>
      <c r="X6849" s="7"/>
    </row>
    <row r="6850" spans="23:24">
      <c r="W6850" s="36"/>
      <c r="X6850" s="7"/>
    </row>
    <row r="6851" spans="23:24">
      <c r="W6851" s="36"/>
      <c r="X6851" s="7"/>
    </row>
    <row r="6852" spans="23:24">
      <c r="W6852" s="36"/>
      <c r="X6852" s="7"/>
    </row>
    <row r="6853" spans="23:24">
      <c r="W6853" s="36"/>
      <c r="X6853" s="7"/>
    </row>
    <row r="6854" spans="23:24">
      <c r="W6854" s="36"/>
      <c r="X6854" s="7"/>
    </row>
    <row r="6855" spans="23:24">
      <c r="W6855" s="36"/>
      <c r="X6855" s="7"/>
    </row>
    <row r="6856" spans="23:24">
      <c r="W6856" s="36"/>
      <c r="X6856" s="7"/>
    </row>
    <row r="6857" spans="23:24">
      <c r="W6857" s="36"/>
      <c r="X6857" s="7"/>
    </row>
    <row r="6858" spans="23:24">
      <c r="W6858" s="36"/>
      <c r="X6858" s="7"/>
    </row>
    <row r="6859" spans="23:24">
      <c r="W6859" s="36"/>
      <c r="X6859" s="7"/>
    </row>
    <row r="6860" spans="23:24">
      <c r="W6860" s="36"/>
      <c r="X6860" s="7"/>
    </row>
    <row r="6861" spans="23:24">
      <c r="W6861" s="36"/>
      <c r="X6861" s="7"/>
    </row>
    <row r="6862" spans="23:24">
      <c r="W6862" s="36"/>
      <c r="X6862" s="7"/>
    </row>
    <row r="6863" spans="23:24">
      <c r="W6863" s="36"/>
      <c r="X6863" s="7"/>
    </row>
    <row r="6864" spans="23:24">
      <c r="W6864" s="36"/>
      <c r="X6864" s="7"/>
    </row>
    <row r="6865" spans="23:24">
      <c r="W6865" s="36"/>
      <c r="X6865" s="7"/>
    </row>
    <row r="6866" spans="23:24">
      <c r="W6866" s="36"/>
      <c r="X6866" s="7"/>
    </row>
    <row r="6867" spans="23:24">
      <c r="W6867" s="36"/>
      <c r="X6867" s="7"/>
    </row>
    <row r="6868" spans="23:24">
      <c r="W6868" s="36"/>
      <c r="X6868" s="7"/>
    </row>
    <row r="6869" spans="23:24">
      <c r="W6869" s="36"/>
      <c r="X6869" s="7"/>
    </row>
    <row r="6870" spans="23:24">
      <c r="W6870" s="36"/>
      <c r="X6870" s="7"/>
    </row>
    <row r="6871" spans="23:24">
      <c r="W6871" s="36"/>
      <c r="X6871" s="7"/>
    </row>
    <row r="6872" spans="23:24">
      <c r="W6872" s="36"/>
      <c r="X6872" s="7"/>
    </row>
    <row r="6873" spans="23:24">
      <c r="W6873" s="36"/>
      <c r="X6873" s="7"/>
    </row>
    <row r="6874" spans="23:24">
      <c r="W6874" s="36"/>
      <c r="X6874" s="7"/>
    </row>
    <row r="6875" spans="23:24">
      <c r="W6875" s="36"/>
      <c r="X6875" s="7"/>
    </row>
    <row r="6876" spans="23:24">
      <c r="W6876" s="36"/>
      <c r="X6876" s="7"/>
    </row>
    <row r="6877" spans="23:24">
      <c r="W6877" s="36"/>
      <c r="X6877" s="7"/>
    </row>
    <row r="6878" spans="23:24">
      <c r="W6878" s="36"/>
      <c r="X6878" s="7"/>
    </row>
    <row r="6879" spans="23:24">
      <c r="W6879" s="36"/>
      <c r="X6879" s="7"/>
    </row>
    <row r="6880" spans="23:24">
      <c r="W6880" s="36"/>
      <c r="X6880" s="7"/>
    </row>
    <row r="6881" spans="23:24">
      <c r="W6881" s="36"/>
      <c r="X6881" s="7"/>
    </row>
    <row r="6882" spans="23:24">
      <c r="W6882" s="36"/>
      <c r="X6882" s="7"/>
    </row>
    <row r="6883" spans="23:24">
      <c r="W6883" s="36"/>
      <c r="X6883" s="7"/>
    </row>
    <row r="6884" spans="23:24">
      <c r="W6884" s="36"/>
      <c r="X6884" s="7"/>
    </row>
    <row r="6885" spans="23:24">
      <c r="W6885" s="36"/>
      <c r="X6885" s="7"/>
    </row>
    <row r="6886" spans="23:24">
      <c r="W6886" s="36"/>
      <c r="X6886" s="7"/>
    </row>
    <row r="6887" spans="23:24">
      <c r="W6887" s="36"/>
      <c r="X6887" s="7"/>
    </row>
    <row r="6888" spans="23:24">
      <c r="W6888" s="36"/>
      <c r="X6888" s="7"/>
    </row>
    <row r="6889" spans="23:24">
      <c r="W6889" s="36"/>
      <c r="X6889" s="7"/>
    </row>
    <row r="6890" spans="23:24">
      <c r="W6890" s="36"/>
      <c r="X6890" s="7"/>
    </row>
    <row r="6891" spans="23:24">
      <c r="W6891" s="36"/>
      <c r="X6891" s="7"/>
    </row>
    <row r="6892" spans="23:24">
      <c r="W6892" s="36"/>
      <c r="X6892" s="7"/>
    </row>
    <row r="6893" spans="23:24">
      <c r="W6893" s="36"/>
      <c r="X6893" s="7"/>
    </row>
    <row r="6894" spans="23:24">
      <c r="W6894" s="36"/>
      <c r="X6894" s="7"/>
    </row>
    <row r="6895" spans="23:24">
      <c r="W6895" s="36"/>
      <c r="X6895" s="7"/>
    </row>
    <row r="6896" spans="23:24">
      <c r="W6896" s="36"/>
      <c r="X6896" s="7"/>
    </row>
    <row r="6897" spans="23:24">
      <c r="W6897" s="36"/>
      <c r="X6897" s="7"/>
    </row>
    <row r="6898" spans="23:24">
      <c r="W6898" s="36"/>
      <c r="X6898" s="7"/>
    </row>
    <row r="6899" spans="23:24">
      <c r="W6899" s="36"/>
      <c r="X6899" s="7"/>
    </row>
    <row r="6900" spans="23:24">
      <c r="W6900" s="36"/>
      <c r="X6900" s="7"/>
    </row>
    <row r="6901" spans="23:24">
      <c r="W6901" s="36"/>
      <c r="X6901" s="7"/>
    </row>
    <row r="6902" spans="23:24">
      <c r="W6902" s="36"/>
      <c r="X6902" s="7"/>
    </row>
    <row r="6903" spans="23:24">
      <c r="W6903" s="36"/>
      <c r="X6903" s="7"/>
    </row>
    <row r="6904" spans="23:24">
      <c r="W6904" s="36"/>
      <c r="X6904" s="7"/>
    </row>
    <row r="6905" spans="23:24">
      <c r="W6905" s="36"/>
      <c r="X6905" s="7"/>
    </row>
    <row r="6906" spans="23:24">
      <c r="W6906" s="36"/>
      <c r="X6906" s="7"/>
    </row>
    <row r="6907" spans="23:24">
      <c r="W6907" s="36"/>
      <c r="X6907" s="7"/>
    </row>
    <row r="6908" spans="23:24">
      <c r="W6908" s="36"/>
      <c r="X6908" s="7"/>
    </row>
    <row r="6909" spans="23:24">
      <c r="W6909" s="36"/>
      <c r="X6909" s="7"/>
    </row>
    <row r="6910" spans="23:24">
      <c r="W6910" s="36"/>
      <c r="X6910" s="7"/>
    </row>
    <row r="6911" spans="23:24">
      <c r="W6911" s="36"/>
      <c r="X6911" s="7"/>
    </row>
    <row r="6912" spans="23:24">
      <c r="W6912" s="36"/>
      <c r="X6912" s="7"/>
    </row>
    <row r="6913" spans="23:24">
      <c r="W6913" s="36"/>
      <c r="X6913" s="7"/>
    </row>
    <row r="6914" spans="23:24">
      <c r="W6914" s="36"/>
      <c r="X6914" s="7"/>
    </row>
    <row r="6915" spans="23:24">
      <c r="W6915" s="36"/>
      <c r="X6915" s="7"/>
    </row>
    <row r="6916" spans="23:24">
      <c r="W6916" s="36"/>
      <c r="X6916" s="7"/>
    </row>
    <row r="6917" spans="23:24">
      <c r="W6917" s="36"/>
      <c r="X6917" s="7"/>
    </row>
    <row r="6918" spans="23:24">
      <c r="W6918" s="36"/>
      <c r="X6918" s="7"/>
    </row>
    <row r="6919" spans="23:24">
      <c r="W6919" s="36"/>
      <c r="X6919" s="7"/>
    </row>
    <row r="6920" spans="23:24">
      <c r="W6920" s="36"/>
      <c r="X6920" s="7"/>
    </row>
    <row r="6921" spans="23:24">
      <c r="W6921" s="36"/>
      <c r="X6921" s="7"/>
    </row>
    <row r="6922" spans="23:24">
      <c r="W6922" s="36"/>
      <c r="X6922" s="7"/>
    </row>
    <row r="6923" spans="23:24">
      <c r="W6923" s="36"/>
      <c r="X6923" s="7"/>
    </row>
    <row r="6924" spans="23:24">
      <c r="W6924" s="36"/>
      <c r="X6924" s="7"/>
    </row>
    <row r="6925" spans="23:24">
      <c r="W6925" s="36"/>
      <c r="X6925" s="7"/>
    </row>
    <row r="6926" spans="23:24">
      <c r="W6926" s="36"/>
      <c r="X6926" s="7"/>
    </row>
    <row r="6927" spans="23:24">
      <c r="W6927" s="36"/>
      <c r="X6927" s="7"/>
    </row>
    <row r="6928" spans="23:24">
      <c r="W6928" s="36"/>
      <c r="X6928" s="7"/>
    </row>
    <row r="6929" spans="23:24">
      <c r="W6929" s="36"/>
      <c r="X6929" s="7"/>
    </row>
    <row r="6930" spans="23:24">
      <c r="W6930" s="36"/>
      <c r="X6930" s="7"/>
    </row>
    <row r="6931" spans="23:24">
      <c r="W6931" s="36"/>
      <c r="X6931" s="7"/>
    </row>
    <row r="6932" spans="23:24">
      <c r="W6932" s="36"/>
      <c r="X6932" s="7"/>
    </row>
    <row r="6933" spans="23:24">
      <c r="W6933" s="36"/>
      <c r="X6933" s="7"/>
    </row>
    <row r="6934" spans="23:24">
      <c r="W6934" s="36"/>
      <c r="X6934" s="7"/>
    </row>
    <row r="6935" spans="23:24">
      <c r="W6935" s="36"/>
      <c r="X6935" s="7"/>
    </row>
    <row r="6936" spans="23:24">
      <c r="W6936" s="36"/>
      <c r="X6936" s="7"/>
    </row>
    <row r="6937" spans="23:24">
      <c r="W6937" s="36"/>
      <c r="X6937" s="7"/>
    </row>
    <row r="6938" spans="23:24">
      <c r="W6938" s="36"/>
      <c r="X6938" s="7"/>
    </row>
    <row r="6939" spans="23:24">
      <c r="W6939" s="36"/>
      <c r="X6939" s="7"/>
    </row>
    <row r="6940" spans="23:24">
      <c r="W6940" s="36"/>
      <c r="X6940" s="7"/>
    </row>
    <row r="6941" spans="23:24">
      <c r="W6941" s="36"/>
      <c r="X6941" s="7"/>
    </row>
    <row r="6942" spans="23:24">
      <c r="W6942" s="36"/>
      <c r="X6942" s="7"/>
    </row>
    <row r="6943" spans="23:24">
      <c r="W6943" s="36"/>
      <c r="X6943" s="7"/>
    </row>
    <row r="6944" spans="23:24">
      <c r="W6944" s="36"/>
      <c r="X6944" s="7"/>
    </row>
    <row r="6945" spans="23:24">
      <c r="W6945" s="36"/>
      <c r="X6945" s="7"/>
    </row>
    <row r="6946" spans="23:24">
      <c r="W6946" s="36"/>
      <c r="X6946" s="7"/>
    </row>
    <row r="6947" spans="23:24">
      <c r="W6947" s="36"/>
      <c r="X6947" s="7"/>
    </row>
    <row r="6948" spans="23:24">
      <c r="W6948" s="36"/>
      <c r="X6948" s="7"/>
    </row>
    <row r="6949" spans="23:24">
      <c r="W6949" s="36"/>
      <c r="X6949" s="7"/>
    </row>
    <row r="6950" spans="23:24">
      <c r="W6950" s="36"/>
      <c r="X6950" s="7"/>
    </row>
    <row r="6951" spans="23:24">
      <c r="W6951" s="36"/>
      <c r="X6951" s="7"/>
    </row>
    <row r="6952" spans="23:24">
      <c r="W6952" s="36"/>
      <c r="X6952" s="7"/>
    </row>
    <row r="6953" spans="23:24">
      <c r="W6953" s="36"/>
      <c r="X6953" s="7"/>
    </row>
    <row r="6954" spans="23:24">
      <c r="W6954" s="36"/>
      <c r="X6954" s="7"/>
    </row>
    <row r="6955" spans="23:24">
      <c r="W6955" s="36"/>
      <c r="X6955" s="7"/>
    </row>
    <row r="6956" spans="23:24">
      <c r="W6956" s="36"/>
      <c r="X6956" s="7"/>
    </row>
    <row r="6957" spans="23:24">
      <c r="W6957" s="36"/>
      <c r="X6957" s="7"/>
    </row>
    <row r="6958" spans="23:24">
      <c r="W6958" s="36"/>
      <c r="X6958" s="7"/>
    </row>
    <row r="6959" spans="23:24">
      <c r="W6959" s="36"/>
      <c r="X6959" s="7"/>
    </row>
    <row r="6960" spans="23:24">
      <c r="W6960" s="36"/>
      <c r="X6960" s="7"/>
    </row>
    <row r="6961" spans="23:24">
      <c r="W6961" s="36"/>
      <c r="X6961" s="7"/>
    </row>
    <row r="6962" spans="23:24">
      <c r="W6962" s="36"/>
      <c r="X6962" s="7"/>
    </row>
    <row r="6963" spans="23:24">
      <c r="W6963" s="36"/>
      <c r="X6963" s="7"/>
    </row>
    <row r="6964" spans="23:24">
      <c r="W6964" s="36"/>
      <c r="X6964" s="7"/>
    </row>
    <row r="6965" spans="23:24">
      <c r="W6965" s="36"/>
      <c r="X6965" s="7"/>
    </row>
    <row r="6966" spans="23:24">
      <c r="W6966" s="36"/>
      <c r="X6966" s="7"/>
    </row>
    <row r="6967" spans="23:24">
      <c r="W6967" s="36"/>
      <c r="X6967" s="7"/>
    </row>
    <row r="6968" spans="23:24">
      <c r="W6968" s="36"/>
      <c r="X6968" s="7"/>
    </row>
    <row r="6969" spans="23:24">
      <c r="W6969" s="36"/>
      <c r="X6969" s="7"/>
    </row>
    <row r="6970" spans="23:24">
      <c r="W6970" s="36"/>
      <c r="X6970" s="7"/>
    </row>
    <row r="6971" spans="23:24">
      <c r="W6971" s="36"/>
      <c r="X6971" s="7"/>
    </row>
    <row r="6972" spans="23:24">
      <c r="W6972" s="36"/>
      <c r="X6972" s="7"/>
    </row>
    <row r="6973" spans="23:24">
      <c r="W6973" s="36"/>
      <c r="X6973" s="7"/>
    </row>
    <row r="6974" spans="23:24">
      <c r="W6974" s="36"/>
      <c r="X6974" s="7"/>
    </row>
    <row r="6975" spans="23:24">
      <c r="W6975" s="36"/>
      <c r="X6975" s="7"/>
    </row>
    <row r="6976" spans="23:24">
      <c r="W6976" s="36"/>
      <c r="X6976" s="7"/>
    </row>
    <row r="6977" spans="23:24">
      <c r="W6977" s="36"/>
      <c r="X6977" s="7"/>
    </row>
    <row r="6978" spans="23:24">
      <c r="W6978" s="36"/>
      <c r="X6978" s="7"/>
    </row>
    <row r="6979" spans="23:24">
      <c r="W6979" s="36"/>
      <c r="X6979" s="7"/>
    </row>
    <row r="6980" spans="23:24">
      <c r="W6980" s="36"/>
      <c r="X6980" s="7"/>
    </row>
    <row r="6981" spans="23:24">
      <c r="W6981" s="36"/>
      <c r="X6981" s="7"/>
    </row>
    <row r="6982" spans="23:24">
      <c r="W6982" s="36"/>
      <c r="X6982" s="7"/>
    </row>
    <row r="6983" spans="23:24">
      <c r="W6983" s="36"/>
      <c r="X6983" s="7"/>
    </row>
    <row r="6984" spans="23:24">
      <c r="W6984" s="36"/>
      <c r="X6984" s="7"/>
    </row>
    <row r="6985" spans="23:24">
      <c r="W6985" s="36"/>
      <c r="X6985" s="7"/>
    </row>
    <row r="6986" spans="23:24">
      <c r="W6986" s="36"/>
      <c r="X6986" s="7"/>
    </row>
    <row r="6987" spans="23:24">
      <c r="W6987" s="36"/>
      <c r="X6987" s="7"/>
    </row>
    <row r="6988" spans="23:24">
      <c r="W6988" s="36"/>
      <c r="X6988" s="7"/>
    </row>
    <row r="6989" spans="23:24">
      <c r="W6989" s="36"/>
      <c r="X6989" s="7"/>
    </row>
    <row r="6990" spans="23:24">
      <c r="W6990" s="36"/>
      <c r="X6990" s="7"/>
    </row>
    <row r="6991" spans="23:24">
      <c r="W6991" s="36"/>
      <c r="X6991" s="7"/>
    </row>
    <row r="6992" spans="23:24">
      <c r="W6992" s="36"/>
      <c r="X6992" s="7"/>
    </row>
    <row r="6993" spans="23:24">
      <c r="W6993" s="36"/>
      <c r="X6993" s="7"/>
    </row>
    <row r="6994" spans="23:24">
      <c r="W6994" s="36"/>
      <c r="X6994" s="7"/>
    </row>
    <row r="6995" spans="23:24">
      <c r="W6995" s="36"/>
      <c r="X6995" s="7"/>
    </row>
    <row r="6996" spans="23:24">
      <c r="W6996" s="36"/>
      <c r="X6996" s="7"/>
    </row>
    <row r="6997" spans="23:24">
      <c r="W6997" s="36"/>
      <c r="X6997" s="7"/>
    </row>
    <row r="6998" spans="23:24">
      <c r="W6998" s="36"/>
      <c r="X6998" s="7"/>
    </row>
    <row r="6999" spans="23:24">
      <c r="W6999" s="36"/>
      <c r="X6999" s="7"/>
    </row>
    <row r="7000" spans="23:24">
      <c r="W7000" s="36"/>
      <c r="X7000" s="7"/>
    </row>
    <row r="7001" spans="23:24">
      <c r="W7001" s="36"/>
      <c r="X7001" s="7"/>
    </row>
    <row r="7002" spans="23:24">
      <c r="W7002" s="36"/>
      <c r="X7002" s="7"/>
    </row>
    <row r="7003" spans="23:24">
      <c r="W7003" s="36"/>
      <c r="X7003" s="7"/>
    </row>
    <row r="7004" spans="23:24">
      <c r="W7004" s="36"/>
      <c r="X7004" s="7"/>
    </row>
    <row r="7005" spans="23:24">
      <c r="W7005" s="36"/>
      <c r="X7005" s="7"/>
    </row>
    <row r="7006" spans="23:24">
      <c r="W7006" s="36"/>
      <c r="X7006" s="7"/>
    </row>
    <row r="7007" spans="23:24">
      <c r="W7007" s="36"/>
      <c r="X7007" s="7"/>
    </row>
    <row r="7008" spans="23:24">
      <c r="W7008" s="36"/>
      <c r="X7008" s="7"/>
    </row>
    <row r="7009" spans="23:24">
      <c r="W7009" s="36"/>
      <c r="X7009" s="7"/>
    </row>
    <row r="7010" spans="23:24">
      <c r="W7010" s="36"/>
      <c r="X7010" s="7"/>
    </row>
    <row r="7011" spans="23:24">
      <c r="W7011" s="36"/>
      <c r="X7011" s="7"/>
    </row>
    <row r="7012" spans="23:24">
      <c r="W7012" s="36"/>
      <c r="X7012" s="7"/>
    </row>
    <row r="7013" spans="23:24">
      <c r="W7013" s="36"/>
      <c r="X7013" s="7"/>
    </row>
    <row r="7014" spans="23:24">
      <c r="W7014" s="36"/>
      <c r="X7014" s="7"/>
    </row>
    <row r="7015" spans="23:24">
      <c r="W7015" s="36"/>
      <c r="X7015" s="7"/>
    </row>
    <row r="7016" spans="23:24">
      <c r="W7016" s="36"/>
      <c r="X7016" s="7"/>
    </row>
    <row r="7017" spans="23:24">
      <c r="W7017" s="36"/>
      <c r="X7017" s="7"/>
    </row>
    <row r="7018" spans="23:24">
      <c r="W7018" s="36"/>
      <c r="X7018" s="7"/>
    </row>
    <row r="7019" spans="23:24">
      <c r="W7019" s="36"/>
      <c r="X7019" s="7"/>
    </row>
    <row r="7020" spans="23:24">
      <c r="W7020" s="36"/>
      <c r="X7020" s="7"/>
    </row>
    <row r="7021" spans="23:24">
      <c r="W7021" s="36"/>
      <c r="X7021" s="7"/>
    </row>
    <row r="7022" spans="23:24">
      <c r="W7022" s="36"/>
      <c r="X7022" s="7"/>
    </row>
    <row r="7023" spans="23:24">
      <c r="W7023" s="36"/>
      <c r="X7023" s="7"/>
    </row>
    <row r="7024" spans="23:24">
      <c r="W7024" s="36"/>
      <c r="X7024" s="7"/>
    </row>
    <row r="7025" spans="23:24">
      <c r="W7025" s="36"/>
      <c r="X7025" s="7"/>
    </row>
    <row r="7026" spans="23:24">
      <c r="W7026" s="36"/>
      <c r="X7026" s="7"/>
    </row>
    <row r="7027" spans="23:24">
      <c r="W7027" s="36"/>
      <c r="X7027" s="7"/>
    </row>
    <row r="7028" spans="23:24">
      <c r="W7028" s="36"/>
      <c r="X7028" s="7"/>
    </row>
    <row r="7029" spans="23:24">
      <c r="W7029" s="36"/>
      <c r="X7029" s="7"/>
    </row>
    <row r="7030" spans="23:24">
      <c r="W7030" s="36"/>
      <c r="X7030" s="7"/>
    </row>
    <row r="7031" spans="23:24">
      <c r="W7031" s="36"/>
      <c r="X7031" s="7"/>
    </row>
    <row r="7032" spans="23:24">
      <c r="W7032" s="36"/>
      <c r="X7032" s="7"/>
    </row>
    <row r="7033" spans="23:24">
      <c r="W7033" s="36"/>
      <c r="X7033" s="7"/>
    </row>
    <row r="7034" spans="23:24">
      <c r="W7034" s="36"/>
      <c r="X7034" s="7"/>
    </row>
    <row r="7035" spans="23:24">
      <c r="W7035" s="36"/>
      <c r="X7035" s="7"/>
    </row>
    <row r="7036" spans="23:24">
      <c r="W7036" s="36"/>
      <c r="X7036" s="7"/>
    </row>
    <row r="7037" spans="23:24">
      <c r="W7037" s="36"/>
      <c r="X7037" s="7"/>
    </row>
    <row r="7038" spans="23:24">
      <c r="W7038" s="36"/>
      <c r="X7038" s="7"/>
    </row>
    <row r="7039" spans="23:24">
      <c r="W7039" s="36"/>
      <c r="X7039" s="7"/>
    </row>
    <row r="7040" spans="23:24">
      <c r="W7040" s="36"/>
      <c r="X7040" s="7"/>
    </row>
    <row r="7041" spans="23:24">
      <c r="W7041" s="36"/>
      <c r="X7041" s="7"/>
    </row>
    <row r="7042" spans="23:24">
      <c r="W7042" s="36"/>
      <c r="X7042" s="7"/>
    </row>
    <row r="7043" spans="23:24">
      <c r="W7043" s="36"/>
      <c r="X7043" s="7"/>
    </row>
    <row r="7044" spans="23:24">
      <c r="W7044" s="36"/>
      <c r="X7044" s="7"/>
    </row>
    <row r="7045" spans="23:24">
      <c r="W7045" s="36"/>
      <c r="X7045" s="7"/>
    </row>
    <row r="7046" spans="23:24">
      <c r="W7046" s="36"/>
      <c r="X7046" s="7"/>
    </row>
    <row r="7047" spans="23:24">
      <c r="W7047" s="36"/>
      <c r="X7047" s="7"/>
    </row>
    <row r="7048" spans="23:24">
      <c r="W7048" s="36"/>
      <c r="X7048" s="7"/>
    </row>
    <row r="7049" spans="23:24">
      <c r="W7049" s="36"/>
      <c r="X7049" s="7"/>
    </row>
    <row r="7050" spans="23:24">
      <c r="W7050" s="36"/>
      <c r="X7050" s="7"/>
    </row>
    <row r="7051" spans="23:24">
      <c r="W7051" s="36"/>
      <c r="X7051" s="7"/>
    </row>
    <row r="7052" spans="23:24">
      <c r="W7052" s="36"/>
      <c r="X7052" s="7"/>
    </row>
    <row r="7053" spans="23:24">
      <c r="W7053" s="36"/>
      <c r="X7053" s="7"/>
    </row>
    <row r="7054" spans="23:24">
      <c r="W7054" s="36"/>
      <c r="X7054" s="7"/>
    </row>
    <row r="7055" spans="23:24">
      <c r="W7055" s="36"/>
      <c r="X7055" s="7"/>
    </row>
    <row r="7056" spans="23:24">
      <c r="W7056" s="36"/>
      <c r="X7056" s="7"/>
    </row>
    <row r="7057" spans="23:24">
      <c r="W7057" s="36"/>
      <c r="X7057" s="7"/>
    </row>
    <row r="7058" spans="23:24">
      <c r="W7058" s="36"/>
      <c r="X7058" s="7"/>
    </row>
    <row r="7059" spans="23:24">
      <c r="W7059" s="36"/>
      <c r="X7059" s="7"/>
    </row>
    <row r="7060" spans="23:24">
      <c r="W7060" s="36"/>
      <c r="X7060" s="7"/>
    </row>
    <row r="7061" spans="23:24">
      <c r="W7061" s="36"/>
      <c r="X7061" s="7"/>
    </row>
    <row r="7062" spans="23:24">
      <c r="W7062" s="36"/>
      <c r="X7062" s="7"/>
    </row>
    <row r="7063" spans="23:24">
      <c r="W7063" s="36"/>
      <c r="X7063" s="7"/>
    </row>
    <row r="7064" spans="23:24">
      <c r="W7064" s="36"/>
      <c r="X7064" s="7"/>
    </row>
    <row r="7065" spans="23:24">
      <c r="W7065" s="36"/>
      <c r="X7065" s="7"/>
    </row>
    <row r="7066" spans="23:24">
      <c r="W7066" s="36"/>
      <c r="X7066" s="7"/>
    </row>
    <row r="7067" spans="23:24">
      <c r="W7067" s="36"/>
      <c r="X7067" s="7"/>
    </row>
    <row r="7068" spans="23:24">
      <c r="W7068" s="36"/>
      <c r="X7068" s="7"/>
    </row>
    <row r="7069" spans="23:24">
      <c r="W7069" s="36"/>
      <c r="X7069" s="7"/>
    </row>
    <row r="7070" spans="23:24">
      <c r="W7070" s="36"/>
      <c r="X7070" s="7"/>
    </row>
    <row r="7071" spans="23:24">
      <c r="W7071" s="36"/>
      <c r="X7071" s="7"/>
    </row>
    <row r="7072" spans="23:24">
      <c r="W7072" s="36"/>
      <c r="X7072" s="7"/>
    </row>
    <row r="7073" spans="23:24">
      <c r="W7073" s="36"/>
      <c r="X7073" s="7"/>
    </row>
    <row r="7074" spans="23:24">
      <c r="W7074" s="36"/>
      <c r="X7074" s="7"/>
    </row>
    <row r="7075" spans="23:24">
      <c r="W7075" s="36"/>
      <c r="X7075" s="7"/>
    </row>
    <row r="7076" spans="23:24">
      <c r="W7076" s="36"/>
      <c r="X7076" s="7"/>
    </row>
    <row r="7077" spans="23:24">
      <c r="W7077" s="36"/>
      <c r="X7077" s="7"/>
    </row>
    <row r="7078" spans="23:24">
      <c r="W7078" s="36"/>
      <c r="X7078" s="7"/>
    </row>
    <row r="7079" spans="23:24">
      <c r="W7079" s="36"/>
      <c r="X7079" s="7"/>
    </row>
    <row r="7080" spans="23:24">
      <c r="W7080" s="36"/>
      <c r="X7080" s="7"/>
    </row>
    <row r="7081" spans="23:24">
      <c r="W7081" s="36"/>
      <c r="X7081" s="7"/>
    </row>
    <row r="7082" spans="23:24">
      <c r="W7082" s="36"/>
      <c r="X7082" s="7"/>
    </row>
    <row r="7083" spans="23:24">
      <c r="W7083" s="36"/>
      <c r="X7083" s="7"/>
    </row>
    <row r="7084" spans="23:24">
      <c r="W7084" s="36"/>
      <c r="X7084" s="7"/>
    </row>
    <row r="7085" spans="23:24">
      <c r="W7085" s="36"/>
      <c r="X7085" s="7"/>
    </row>
    <row r="7086" spans="23:24">
      <c r="W7086" s="36"/>
      <c r="X7086" s="7"/>
    </row>
    <row r="7087" spans="23:24">
      <c r="W7087" s="36"/>
      <c r="X7087" s="7"/>
    </row>
    <row r="7088" spans="23:24">
      <c r="W7088" s="36"/>
      <c r="X7088" s="7"/>
    </row>
    <row r="7089" spans="23:24">
      <c r="W7089" s="36"/>
      <c r="X7089" s="7"/>
    </row>
    <row r="7090" spans="23:24">
      <c r="W7090" s="36"/>
      <c r="X7090" s="7"/>
    </row>
    <row r="7091" spans="23:24">
      <c r="W7091" s="36"/>
      <c r="X7091" s="7"/>
    </row>
    <row r="7092" spans="23:24">
      <c r="W7092" s="36"/>
      <c r="X7092" s="7"/>
    </row>
    <row r="7093" spans="23:24">
      <c r="W7093" s="36"/>
      <c r="X7093" s="7"/>
    </row>
    <row r="7094" spans="23:24">
      <c r="W7094" s="36"/>
      <c r="X7094" s="7"/>
    </row>
    <row r="7095" spans="23:24">
      <c r="W7095" s="36"/>
      <c r="X7095" s="7"/>
    </row>
    <row r="7096" spans="23:24">
      <c r="W7096" s="36"/>
      <c r="X7096" s="7"/>
    </row>
    <row r="7097" spans="23:24">
      <c r="W7097" s="36"/>
      <c r="X7097" s="7"/>
    </row>
    <row r="7098" spans="23:24">
      <c r="W7098" s="36"/>
      <c r="X7098" s="7"/>
    </row>
    <row r="7099" spans="23:24">
      <c r="W7099" s="36"/>
      <c r="X7099" s="7"/>
    </row>
    <row r="7100" spans="23:24">
      <c r="W7100" s="36"/>
      <c r="X7100" s="7"/>
    </row>
    <row r="7101" spans="23:24">
      <c r="W7101" s="36"/>
      <c r="X7101" s="7"/>
    </row>
    <row r="7102" spans="23:24">
      <c r="W7102" s="36"/>
      <c r="X7102" s="7"/>
    </row>
    <row r="7103" spans="23:24">
      <c r="W7103" s="36"/>
      <c r="X7103" s="7"/>
    </row>
    <row r="7104" spans="23:24">
      <c r="W7104" s="36"/>
      <c r="X7104" s="7"/>
    </row>
    <row r="7105" spans="23:24">
      <c r="W7105" s="36"/>
      <c r="X7105" s="7"/>
    </row>
    <row r="7106" spans="23:24">
      <c r="W7106" s="36"/>
      <c r="X7106" s="7"/>
    </row>
    <row r="7107" spans="23:24">
      <c r="W7107" s="36"/>
      <c r="X7107" s="7"/>
    </row>
    <row r="7108" spans="23:24">
      <c r="W7108" s="36"/>
      <c r="X7108" s="7"/>
    </row>
    <row r="7109" spans="23:24">
      <c r="W7109" s="36"/>
      <c r="X7109" s="7"/>
    </row>
    <row r="7110" spans="23:24">
      <c r="W7110" s="36"/>
      <c r="X7110" s="7"/>
    </row>
    <row r="7111" spans="23:24">
      <c r="W7111" s="36"/>
      <c r="X7111" s="7"/>
    </row>
    <row r="7112" spans="23:24">
      <c r="W7112" s="36"/>
      <c r="X7112" s="7"/>
    </row>
    <row r="7113" spans="23:24">
      <c r="W7113" s="36"/>
      <c r="X7113" s="7"/>
    </row>
    <row r="7114" spans="23:24">
      <c r="W7114" s="36"/>
      <c r="X7114" s="7"/>
    </row>
    <row r="7115" spans="23:24">
      <c r="W7115" s="36"/>
      <c r="X7115" s="7"/>
    </row>
    <row r="7116" spans="23:24">
      <c r="W7116" s="36"/>
      <c r="X7116" s="7"/>
    </row>
    <row r="7117" spans="23:24">
      <c r="W7117" s="36"/>
      <c r="X7117" s="7"/>
    </row>
    <row r="7118" spans="23:24">
      <c r="W7118" s="36"/>
      <c r="X7118" s="7"/>
    </row>
    <row r="7119" spans="23:24">
      <c r="W7119" s="36"/>
      <c r="X7119" s="7"/>
    </row>
    <row r="7120" spans="23:24">
      <c r="W7120" s="36"/>
      <c r="X7120" s="7"/>
    </row>
    <row r="7121" spans="23:24">
      <c r="W7121" s="36"/>
      <c r="X7121" s="7"/>
    </row>
    <row r="7122" spans="23:24">
      <c r="W7122" s="36"/>
      <c r="X7122" s="7"/>
    </row>
    <row r="7123" spans="23:24">
      <c r="W7123" s="36"/>
      <c r="X7123" s="7"/>
    </row>
    <row r="7124" spans="23:24">
      <c r="W7124" s="36"/>
      <c r="X7124" s="7"/>
    </row>
    <row r="7125" spans="23:24">
      <c r="W7125" s="36"/>
      <c r="X7125" s="7"/>
    </row>
    <row r="7126" spans="23:24">
      <c r="W7126" s="36"/>
      <c r="X7126" s="7"/>
    </row>
    <row r="7127" spans="23:24">
      <c r="W7127" s="36"/>
      <c r="X7127" s="7"/>
    </row>
    <row r="7128" spans="23:24">
      <c r="W7128" s="36"/>
      <c r="X7128" s="7"/>
    </row>
    <row r="7129" spans="23:24">
      <c r="W7129" s="36"/>
      <c r="X7129" s="7"/>
    </row>
    <row r="7130" spans="23:24">
      <c r="W7130" s="36"/>
      <c r="X7130" s="7"/>
    </row>
    <row r="7131" spans="23:24">
      <c r="W7131" s="36"/>
      <c r="X7131" s="7"/>
    </row>
    <row r="7132" spans="23:24">
      <c r="W7132" s="36"/>
      <c r="X7132" s="7"/>
    </row>
    <row r="7133" spans="23:24">
      <c r="W7133" s="36"/>
      <c r="X7133" s="7"/>
    </row>
    <row r="7134" spans="23:24">
      <c r="W7134" s="36"/>
      <c r="X7134" s="7"/>
    </row>
    <row r="7135" spans="23:24">
      <c r="W7135" s="36"/>
      <c r="X7135" s="7"/>
    </row>
    <row r="7136" spans="23:24">
      <c r="W7136" s="36"/>
      <c r="X7136" s="7"/>
    </row>
    <row r="7137" spans="23:24">
      <c r="W7137" s="36"/>
      <c r="X7137" s="7"/>
    </row>
    <row r="7138" spans="23:24">
      <c r="W7138" s="36"/>
      <c r="X7138" s="7"/>
    </row>
    <row r="7139" spans="23:24">
      <c r="W7139" s="36"/>
      <c r="X7139" s="7"/>
    </row>
    <row r="7140" spans="23:24">
      <c r="W7140" s="36"/>
      <c r="X7140" s="7"/>
    </row>
    <row r="7141" spans="23:24">
      <c r="W7141" s="36"/>
      <c r="X7141" s="7"/>
    </row>
    <row r="7142" spans="23:24">
      <c r="W7142" s="36"/>
      <c r="X7142" s="7"/>
    </row>
    <row r="7143" spans="23:24">
      <c r="W7143" s="36"/>
      <c r="X7143" s="7"/>
    </row>
    <row r="7144" spans="23:24">
      <c r="W7144" s="36"/>
      <c r="X7144" s="7"/>
    </row>
    <row r="7145" spans="23:24">
      <c r="W7145" s="36"/>
      <c r="X7145" s="7"/>
    </row>
    <row r="7146" spans="23:24">
      <c r="W7146" s="36"/>
      <c r="X7146" s="7"/>
    </row>
    <row r="7147" spans="23:24">
      <c r="W7147" s="36"/>
      <c r="X7147" s="7"/>
    </row>
    <row r="7148" spans="23:24">
      <c r="W7148" s="36"/>
      <c r="X7148" s="7"/>
    </row>
    <row r="7149" spans="23:24">
      <c r="W7149" s="36"/>
      <c r="X7149" s="7"/>
    </row>
    <row r="7150" spans="23:24">
      <c r="W7150" s="36"/>
      <c r="X7150" s="7"/>
    </row>
    <row r="7151" spans="23:24">
      <c r="W7151" s="36"/>
      <c r="X7151" s="7"/>
    </row>
    <row r="7152" spans="23:24">
      <c r="W7152" s="36"/>
      <c r="X7152" s="7"/>
    </row>
    <row r="7153" spans="23:24">
      <c r="W7153" s="36"/>
      <c r="X7153" s="7"/>
    </row>
    <row r="7154" spans="23:24">
      <c r="W7154" s="36"/>
      <c r="X7154" s="7"/>
    </row>
    <row r="7155" spans="23:24">
      <c r="W7155" s="36"/>
      <c r="X7155" s="7"/>
    </row>
    <row r="7156" spans="23:24">
      <c r="W7156" s="36"/>
      <c r="X7156" s="7"/>
    </row>
    <row r="7157" spans="23:24">
      <c r="W7157" s="36"/>
      <c r="X7157" s="7"/>
    </row>
    <row r="7158" spans="23:24">
      <c r="W7158" s="36"/>
      <c r="X7158" s="7"/>
    </row>
    <row r="7159" spans="23:24">
      <c r="W7159" s="36"/>
      <c r="X7159" s="7"/>
    </row>
    <row r="7160" spans="23:24">
      <c r="W7160" s="36"/>
      <c r="X7160" s="7"/>
    </row>
    <row r="7161" spans="23:24">
      <c r="W7161" s="36"/>
      <c r="X7161" s="7"/>
    </row>
    <row r="7162" spans="23:24">
      <c r="W7162" s="36"/>
      <c r="X7162" s="7"/>
    </row>
    <row r="7163" spans="23:24">
      <c r="W7163" s="36"/>
      <c r="X7163" s="7"/>
    </row>
    <row r="7164" spans="23:24">
      <c r="W7164" s="36"/>
      <c r="X7164" s="7"/>
    </row>
    <row r="7165" spans="23:24">
      <c r="W7165" s="36"/>
      <c r="X7165" s="7"/>
    </row>
    <row r="7166" spans="23:24">
      <c r="W7166" s="36"/>
      <c r="X7166" s="7"/>
    </row>
    <row r="7167" spans="23:24">
      <c r="W7167" s="36"/>
      <c r="X7167" s="7"/>
    </row>
    <row r="7168" spans="23:24">
      <c r="W7168" s="36"/>
      <c r="X7168" s="7"/>
    </row>
    <row r="7169" spans="23:24">
      <c r="W7169" s="36"/>
      <c r="X7169" s="7"/>
    </row>
    <row r="7170" spans="23:24">
      <c r="W7170" s="36"/>
      <c r="X7170" s="7"/>
    </row>
    <row r="7171" spans="23:24">
      <c r="W7171" s="36"/>
      <c r="X7171" s="7"/>
    </row>
    <row r="7172" spans="23:24">
      <c r="W7172" s="36"/>
      <c r="X7172" s="7"/>
    </row>
    <row r="7173" spans="23:24">
      <c r="W7173" s="36"/>
      <c r="X7173" s="7"/>
    </row>
    <row r="7174" spans="23:24">
      <c r="W7174" s="36"/>
      <c r="X7174" s="7"/>
    </row>
    <row r="7175" spans="23:24">
      <c r="W7175" s="36"/>
      <c r="X7175" s="7"/>
    </row>
    <row r="7176" spans="23:24">
      <c r="W7176" s="36"/>
      <c r="X7176" s="7"/>
    </row>
    <row r="7177" spans="23:24">
      <c r="W7177" s="36"/>
      <c r="X7177" s="7"/>
    </row>
    <row r="7178" spans="23:24">
      <c r="W7178" s="36"/>
      <c r="X7178" s="7"/>
    </row>
    <row r="7179" spans="23:24">
      <c r="W7179" s="36"/>
      <c r="X7179" s="7"/>
    </row>
    <row r="7180" spans="23:24">
      <c r="W7180" s="36"/>
      <c r="X7180" s="7"/>
    </row>
    <row r="7181" spans="23:24">
      <c r="W7181" s="36"/>
      <c r="X7181" s="7"/>
    </row>
    <row r="7182" spans="23:24">
      <c r="W7182" s="36"/>
      <c r="X7182" s="7"/>
    </row>
    <row r="7183" spans="23:24">
      <c r="W7183" s="36"/>
      <c r="X7183" s="7"/>
    </row>
    <row r="7184" spans="23:24">
      <c r="W7184" s="36"/>
      <c r="X7184" s="7"/>
    </row>
    <row r="7185" spans="23:24">
      <c r="W7185" s="36"/>
      <c r="X7185" s="7"/>
    </row>
    <row r="7186" spans="23:24">
      <c r="W7186" s="36"/>
      <c r="X7186" s="7"/>
    </row>
    <row r="7187" spans="23:24">
      <c r="W7187" s="36"/>
      <c r="X7187" s="7"/>
    </row>
    <row r="7188" spans="23:24">
      <c r="W7188" s="36"/>
      <c r="X7188" s="7"/>
    </row>
    <row r="7189" spans="23:24">
      <c r="W7189" s="36"/>
      <c r="X7189" s="7"/>
    </row>
    <row r="7190" spans="23:24">
      <c r="W7190" s="36"/>
      <c r="X7190" s="7"/>
    </row>
    <row r="7191" spans="23:24">
      <c r="W7191" s="36"/>
      <c r="X7191" s="7"/>
    </row>
    <row r="7192" spans="23:24">
      <c r="W7192" s="36"/>
      <c r="X7192" s="7"/>
    </row>
    <row r="7193" spans="23:24">
      <c r="W7193" s="36"/>
      <c r="X7193" s="7"/>
    </row>
    <row r="7194" spans="23:24">
      <c r="W7194" s="36"/>
      <c r="X7194" s="7"/>
    </row>
    <row r="7195" spans="23:24">
      <c r="W7195" s="36"/>
      <c r="X7195" s="7"/>
    </row>
    <row r="7196" spans="23:24">
      <c r="W7196" s="36"/>
      <c r="X7196" s="7"/>
    </row>
    <row r="7197" spans="23:24">
      <c r="W7197" s="36"/>
      <c r="X7197" s="7"/>
    </row>
    <row r="7198" spans="23:24">
      <c r="W7198" s="36"/>
      <c r="X7198" s="7"/>
    </row>
    <row r="7199" spans="23:24">
      <c r="W7199" s="36"/>
      <c r="X7199" s="7"/>
    </row>
    <row r="7200" spans="23:24">
      <c r="W7200" s="36"/>
      <c r="X7200" s="7"/>
    </row>
    <row r="7201" spans="23:24">
      <c r="W7201" s="36"/>
      <c r="X7201" s="7"/>
    </row>
    <row r="7202" spans="23:24">
      <c r="W7202" s="36"/>
      <c r="X7202" s="7"/>
    </row>
    <row r="7203" spans="23:24">
      <c r="W7203" s="36"/>
      <c r="X7203" s="7"/>
    </row>
    <row r="7204" spans="23:24">
      <c r="W7204" s="36"/>
      <c r="X7204" s="7"/>
    </row>
    <row r="7205" spans="23:24">
      <c r="W7205" s="36"/>
      <c r="X7205" s="7"/>
    </row>
    <row r="7206" spans="23:24">
      <c r="W7206" s="36"/>
      <c r="X7206" s="7"/>
    </row>
    <row r="7207" spans="23:24">
      <c r="W7207" s="36"/>
      <c r="X7207" s="7"/>
    </row>
    <row r="7208" spans="23:24">
      <c r="W7208" s="36"/>
      <c r="X7208" s="7"/>
    </row>
    <row r="7209" spans="23:24">
      <c r="W7209" s="36"/>
      <c r="X7209" s="7"/>
    </row>
    <row r="7210" spans="23:24">
      <c r="W7210" s="36"/>
      <c r="X7210" s="7"/>
    </row>
    <row r="7211" spans="23:24">
      <c r="W7211" s="36"/>
      <c r="X7211" s="7"/>
    </row>
    <row r="7212" spans="23:24">
      <c r="W7212" s="36"/>
      <c r="X7212" s="7"/>
    </row>
    <row r="7213" spans="23:24">
      <c r="W7213" s="36"/>
      <c r="X7213" s="7"/>
    </row>
    <row r="7214" spans="23:24">
      <c r="W7214" s="36"/>
      <c r="X7214" s="7"/>
    </row>
    <row r="7215" spans="23:24">
      <c r="W7215" s="36"/>
      <c r="X7215" s="7"/>
    </row>
    <row r="7216" spans="23:24">
      <c r="W7216" s="36"/>
      <c r="X7216" s="7"/>
    </row>
    <row r="7217" spans="23:24">
      <c r="W7217" s="36"/>
      <c r="X7217" s="7"/>
    </row>
    <row r="7218" spans="23:24">
      <c r="W7218" s="36"/>
      <c r="X7218" s="7"/>
    </row>
    <row r="7219" spans="23:24">
      <c r="W7219" s="36"/>
      <c r="X7219" s="7"/>
    </row>
    <row r="7220" spans="23:24">
      <c r="W7220" s="36"/>
      <c r="X7220" s="7"/>
    </row>
    <row r="7221" spans="23:24">
      <c r="W7221" s="36"/>
      <c r="X7221" s="7"/>
    </row>
    <row r="7222" spans="23:24">
      <c r="W7222" s="36"/>
      <c r="X7222" s="7"/>
    </row>
    <row r="7223" spans="23:24">
      <c r="W7223" s="36"/>
      <c r="X7223" s="7"/>
    </row>
    <row r="7224" spans="23:24">
      <c r="W7224" s="36"/>
      <c r="X7224" s="7"/>
    </row>
    <row r="7225" spans="23:24">
      <c r="W7225" s="36"/>
      <c r="X7225" s="7"/>
    </row>
    <row r="7226" spans="23:24">
      <c r="W7226" s="36"/>
      <c r="X7226" s="7"/>
    </row>
    <row r="7227" spans="23:24">
      <c r="W7227" s="36"/>
      <c r="X7227" s="7"/>
    </row>
    <row r="7228" spans="23:24">
      <c r="W7228" s="36"/>
      <c r="X7228" s="7"/>
    </row>
    <row r="7229" spans="23:24">
      <c r="W7229" s="36"/>
      <c r="X7229" s="7"/>
    </row>
    <row r="7230" spans="23:24">
      <c r="W7230" s="36"/>
      <c r="X7230" s="7"/>
    </row>
    <row r="7231" spans="23:24">
      <c r="W7231" s="36"/>
      <c r="X7231" s="7"/>
    </row>
    <row r="7232" spans="23:24">
      <c r="W7232" s="36"/>
      <c r="X7232" s="7"/>
    </row>
    <row r="7233" spans="23:24">
      <c r="W7233" s="36"/>
      <c r="X7233" s="7"/>
    </row>
    <row r="7234" spans="23:24">
      <c r="W7234" s="36"/>
      <c r="X7234" s="7"/>
    </row>
    <row r="7235" spans="23:24">
      <c r="W7235" s="36"/>
      <c r="X7235" s="7"/>
    </row>
    <row r="7236" spans="23:24">
      <c r="W7236" s="36"/>
      <c r="X7236" s="7"/>
    </row>
    <row r="7237" spans="23:24">
      <c r="W7237" s="36"/>
      <c r="X7237" s="7"/>
    </row>
    <row r="7238" spans="23:24">
      <c r="W7238" s="36"/>
      <c r="X7238" s="7"/>
    </row>
    <row r="7239" spans="23:24">
      <c r="W7239" s="36"/>
      <c r="X7239" s="7"/>
    </row>
    <row r="7240" spans="23:24">
      <c r="W7240" s="36"/>
      <c r="X7240" s="7"/>
    </row>
    <row r="7241" spans="23:24">
      <c r="W7241" s="36"/>
      <c r="X7241" s="7"/>
    </row>
    <row r="7242" spans="23:24">
      <c r="W7242" s="36"/>
      <c r="X7242" s="7"/>
    </row>
    <row r="7243" spans="23:24">
      <c r="W7243" s="36"/>
      <c r="X7243" s="7"/>
    </row>
    <row r="7244" spans="23:24">
      <c r="W7244" s="36"/>
      <c r="X7244" s="7"/>
    </row>
    <row r="7245" spans="23:24">
      <c r="W7245" s="36"/>
      <c r="X7245" s="7"/>
    </row>
    <row r="7246" spans="23:24">
      <c r="W7246" s="36"/>
      <c r="X7246" s="7"/>
    </row>
    <row r="7247" spans="23:24">
      <c r="W7247" s="36"/>
      <c r="X7247" s="7"/>
    </row>
    <row r="7248" spans="23:24">
      <c r="W7248" s="36"/>
      <c r="X7248" s="7"/>
    </row>
    <row r="7249" spans="23:24">
      <c r="W7249" s="36"/>
      <c r="X7249" s="7"/>
    </row>
    <row r="7250" spans="23:24">
      <c r="W7250" s="36"/>
      <c r="X7250" s="7"/>
    </row>
    <row r="7251" spans="23:24">
      <c r="W7251" s="36"/>
      <c r="X7251" s="7"/>
    </row>
    <row r="7252" spans="23:24">
      <c r="W7252" s="36"/>
      <c r="X7252" s="7"/>
    </row>
    <row r="7253" spans="23:24">
      <c r="W7253" s="36"/>
      <c r="X7253" s="7"/>
    </row>
    <row r="7254" spans="23:24">
      <c r="W7254" s="36"/>
      <c r="X7254" s="7"/>
    </row>
    <row r="7255" spans="23:24">
      <c r="W7255" s="36"/>
      <c r="X7255" s="7"/>
    </row>
    <row r="7256" spans="23:24">
      <c r="W7256" s="36"/>
      <c r="X7256" s="7"/>
    </row>
    <row r="7257" spans="23:24">
      <c r="W7257" s="36"/>
      <c r="X7257" s="7"/>
    </row>
    <row r="7258" spans="23:24">
      <c r="W7258" s="36"/>
      <c r="X7258" s="7"/>
    </row>
    <row r="7259" spans="23:24">
      <c r="W7259" s="36"/>
      <c r="X7259" s="7"/>
    </row>
    <row r="7260" spans="23:24">
      <c r="W7260" s="36"/>
      <c r="X7260" s="7"/>
    </row>
    <row r="7261" spans="23:24">
      <c r="W7261" s="36"/>
      <c r="X7261" s="7"/>
    </row>
    <row r="7262" spans="23:24">
      <c r="W7262" s="36"/>
      <c r="X7262" s="7"/>
    </row>
    <row r="7263" spans="23:24">
      <c r="W7263" s="36"/>
      <c r="X7263" s="7"/>
    </row>
    <row r="7264" spans="23:24">
      <c r="W7264" s="36"/>
      <c r="X7264" s="7"/>
    </row>
    <row r="7265" spans="23:24">
      <c r="W7265" s="36"/>
      <c r="X7265" s="7"/>
    </row>
    <row r="7266" spans="23:24">
      <c r="W7266" s="36"/>
      <c r="X7266" s="7"/>
    </row>
    <row r="7267" spans="23:24">
      <c r="W7267" s="36"/>
      <c r="X7267" s="7"/>
    </row>
    <row r="7268" spans="23:24">
      <c r="W7268" s="36"/>
      <c r="X7268" s="7"/>
    </row>
    <row r="7269" spans="23:24">
      <c r="W7269" s="36"/>
      <c r="X7269" s="7"/>
    </row>
    <row r="7270" spans="23:24">
      <c r="W7270" s="36"/>
      <c r="X7270" s="7"/>
    </row>
    <row r="7271" spans="23:24">
      <c r="W7271" s="36"/>
      <c r="X7271" s="7"/>
    </row>
    <row r="7272" spans="23:24">
      <c r="W7272" s="36"/>
      <c r="X7272" s="7"/>
    </row>
    <row r="7273" spans="23:24">
      <c r="W7273" s="36"/>
      <c r="X7273" s="7"/>
    </row>
    <row r="7274" spans="23:24">
      <c r="W7274" s="36"/>
      <c r="X7274" s="7"/>
    </row>
    <row r="7275" spans="23:24">
      <c r="W7275" s="36"/>
      <c r="X7275" s="7"/>
    </row>
    <row r="7276" spans="23:24">
      <c r="W7276" s="36"/>
      <c r="X7276" s="7"/>
    </row>
    <row r="7277" spans="23:24">
      <c r="W7277" s="36"/>
      <c r="X7277" s="7"/>
    </row>
    <row r="7278" spans="23:24">
      <c r="W7278" s="36"/>
      <c r="X7278" s="7"/>
    </row>
    <row r="7279" spans="23:24">
      <c r="W7279" s="36"/>
      <c r="X7279" s="7"/>
    </row>
    <row r="7280" spans="23:24">
      <c r="W7280" s="36"/>
      <c r="X7280" s="7"/>
    </row>
    <row r="7281" spans="23:24">
      <c r="W7281" s="36"/>
      <c r="X7281" s="7"/>
    </row>
    <row r="7282" spans="23:24">
      <c r="W7282" s="36"/>
      <c r="X7282" s="7"/>
    </row>
    <row r="7283" spans="23:24">
      <c r="W7283" s="36"/>
      <c r="X7283" s="7"/>
    </row>
    <row r="7284" spans="23:24">
      <c r="W7284" s="36"/>
      <c r="X7284" s="7"/>
    </row>
    <row r="7285" spans="23:24">
      <c r="W7285" s="36"/>
      <c r="X7285" s="7"/>
    </row>
    <row r="7286" spans="23:24">
      <c r="W7286" s="36"/>
      <c r="X7286" s="7"/>
    </row>
    <row r="7287" spans="23:24">
      <c r="W7287" s="36"/>
      <c r="X7287" s="7"/>
    </row>
    <row r="7288" spans="23:24">
      <c r="W7288" s="36"/>
      <c r="X7288" s="7"/>
    </row>
    <row r="7289" spans="23:24">
      <c r="W7289" s="36"/>
      <c r="X7289" s="7"/>
    </row>
    <row r="7290" spans="23:24">
      <c r="W7290" s="36"/>
      <c r="X7290" s="7"/>
    </row>
    <row r="7291" spans="23:24">
      <c r="W7291" s="36"/>
      <c r="X7291" s="7"/>
    </row>
    <row r="7292" spans="23:24">
      <c r="W7292" s="36"/>
      <c r="X7292" s="7"/>
    </row>
    <row r="7293" spans="23:24">
      <c r="W7293" s="36"/>
      <c r="X7293" s="7"/>
    </row>
    <row r="7294" spans="23:24">
      <c r="W7294" s="36"/>
      <c r="X7294" s="7"/>
    </row>
    <row r="7295" spans="23:24">
      <c r="W7295" s="36"/>
      <c r="X7295" s="7"/>
    </row>
    <row r="7296" spans="23:24">
      <c r="W7296" s="36"/>
      <c r="X7296" s="7"/>
    </row>
    <row r="7297" spans="23:24">
      <c r="W7297" s="36"/>
      <c r="X7297" s="7"/>
    </row>
    <row r="7298" spans="23:24">
      <c r="W7298" s="36"/>
      <c r="X7298" s="7"/>
    </row>
    <row r="7299" spans="23:24">
      <c r="W7299" s="36"/>
      <c r="X7299" s="7"/>
    </row>
    <row r="7300" spans="23:24">
      <c r="W7300" s="36"/>
      <c r="X7300" s="7"/>
    </row>
    <row r="7301" spans="23:24">
      <c r="W7301" s="36"/>
      <c r="X7301" s="7"/>
    </row>
    <row r="7302" spans="23:24">
      <c r="W7302" s="36"/>
      <c r="X7302" s="7"/>
    </row>
    <row r="7303" spans="23:24">
      <c r="W7303" s="36"/>
      <c r="X7303" s="7"/>
    </row>
    <row r="7304" spans="23:24">
      <c r="W7304" s="36"/>
      <c r="X7304" s="7"/>
    </row>
    <row r="7305" spans="23:24">
      <c r="W7305" s="36"/>
      <c r="X7305" s="7"/>
    </row>
    <row r="7306" spans="23:24">
      <c r="W7306" s="36"/>
      <c r="X7306" s="7"/>
    </row>
    <row r="7307" spans="23:24">
      <c r="W7307" s="36"/>
      <c r="X7307" s="7"/>
    </row>
    <row r="7308" spans="23:24">
      <c r="W7308" s="36"/>
      <c r="X7308" s="7"/>
    </row>
    <row r="7309" spans="23:24">
      <c r="W7309" s="36"/>
      <c r="X7309" s="7"/>
    </row>
    <row r="7310" spans="23:24">
      <c r="W7310" s="36"/>
      <c r="X7310" s="7"/>
    </row>
    <row r="7311" spans="23:24">
      <c r="W7311" s="36"/>
      <c r="X7311" s="7"/>
    </row>
    <row r="7312" spans="23:24">
      <c r="W7312" s="36"/>
      <c r="X7312" s="7"/>
    </row>
    <row r="7313" spans="23:24">
      <c r="W7313" s="36"/>
      <c r="X7313" s="7"/>
    </row>
    <row r="7314" spans="23:24">
      <c r="W7314" s="36"/>
      <c r="X7314" s="7"/>
    </row>
    <row r="7315" spans="23:24">
      <c r="W7315" s="36"/>
      <c r="X7315" s="7"/>
    </row>
    <row r="7316" spans="23:24">
      <c r="W7316" s="36"/>
      <c r="X7316" s="7"/>
    </row>
    <row r="7317" spans="23:24">
      <c r="W7317" s="36"/>
      <c r="X7317" s="7"/>
    </row>
    <row r="7318" spans="23:24">
      <c r="W7318" s="36"/>
      <c r="X7318" s="7"/>
    </row>
    <row r="7319" spans="23:24">
      <c r="W7319" s="36"/>
      <c r="X7319" s="7"/>
    </row>
    <row r="7320" spans="23:24">
      <c r="W7320" s="36"/>
      <c r="X7320" s="7"/>
    </row>
    <row r="7321" spans="23:24">
      <c r="W7321" s="36"/>
      <c r="X7321" s="7"/>
    </row>
    <row r="7322" spans="23:24">
      <c r="W7322" s="36"/>
      <c r="X7322" s="7"/>
    </row>
    <row r="7323" spans="23:24">
      <c r="W7323" s="36"/>
      <c r="X7323" s="7"/>
    </row>
    <row r="7324" spans="23:24">
      <c r="W7324" s="36"/>
      <c r="X7324" s="7"/>
    </row>
    <row r="7325" spans="23:24">
      <c r="W7325" s="36"/>
      <c r="X7325" s="7"/>
    </row>
    <row r="7326" spans="23:24">
      <c r="W7326" s="36"/>
      <c r="X7326" s="7"/>
    </row>
    <row r="7327" spans="23:24">
      <c r="W7327" s="36"/>
      <c r="X7327" s="7"/>
    </row>
    <row r="7328" spans="23:24">
      <c r="W7328" s="36"/>
      <c r="X7328" s="7"/>
    </row>
    <row r="7329" spans="23:24">
      <c r="W7329" s="36"/>
      <c r="X7329" s="7"/>
    </row>
    <row r="7330" spans="23:24">
      <c r="W7330" s="36"/>
      <c r="X7330" s="7"/>
    </row>
    <row r="7331" spans="23:24">
      <c r="W7331" s="36"/>
      <c r="X7331" s="7"/>
    </row>
    <row r="7332" spans="23:24">
      <c r="W7332" s="36"/>
      <c r="X7332" s="7"/>
    </row>
    <row r="7333" spans="23:24">
      <c r="W7333" s="36"/>
      <c r="X7333" s="7"/>
    </row>
    <row r="7334" spans="23:24">
      <c r="W7334" s="36"/>
      <c r="X7334" s="7"/>
    </row>
    <row r="7335" spans="23:24">
      <c r="W7335" s="36"/>
      <c r="X7335" s="7"/>
    </row>
    <row r="7336" spans="23:24">
      <c r="W7336" s="36"/>
      <c r="X7336" s="7"/>
    </row>
    <row r="7337" spans="23:24">
      <c r="W7337" s="36"/>
      <c r="X7337" s="7"/>
    </row>
    <row r="7338" spans="23:24">
      <c r="W7338" s="36"/>
      <c r="X7338" s="7"/>
    </row>
    <row r="7339" spans="23:24">
      <c r="W7339" s="36"/>
      <c r="X7339" s="7"/>
    </row>
    <row r="7340" spans="23:24">
      <c r="W7340" s="36"/>
      <c r="X7340" s="7"/>
    </row>
    <row r="7341" spans="23:24">
      <c r="W7341" s="36"/>
      <c r="X7341" s="7"/>
    </row>
    <row r="7342" spans="23:24">
      <c r="W7342" s="36"/>
      <c r="X7342" s="7"/>
    </row>
    <row r="7343" spans="23:24">
      <c r="W7343" s="36"/>
      <c r="X7343" s="7"/>
    </row>
    <row r="7344" spans="23:24">
      <c r="W7344" s="36"/>
      <c r="X7344" s="7"/>
    </row>
    <row r="7345" spans="23:24">
      <c r="W7345" s="36"/>
      <c r="X7345" s="7"/>
    </row>
    <row r="7346" spans="23:24">
      <c r="W7346" s="36"/>
      <c r="X7346" s="7"/>
    </row>
    <row r="7347" spans="23:24">
      <c r="W7347" s="36"/>
      <c r="X7347" s="7"/>
    </row>
    <row r="7348" spans="23:24">
      <c r="W7348" s="36"/>
      <c r="X7348" s="7"/>
    </row>
    <row r="7349" spans="23:24">
      <c r="W7349" s="36"/>
      <c r="X7349" s="7"/>
    </row>
    <row r="7350" spans="23:24">
      <c r="W7350" s="36"/>
      <c r="X7350" s="7"/>
    </row>
    <row r="7351" spans="23:24">
      <c r="W7351" s="36"/>
      <c r="X7351" s="7"/>
    </row>
    <row r="7352" spans="23:24">
      <c r="W7352" s="36"/>
      <c r="X7352" s="7"/>
    </row>
    <row r="7353" spans="23:24">
      <c r="W7353" s="36"/>
      <c r="X7353" s="7"/>
    </row>
    <row r="7354" spans="23:24">
      <c r="W7354" s="36"/>
      <c r="X7354" s="7"/>
    </row>
    <row r="7355" spans="23:24">
      <c r="W7355" s="36"/>
      <c r="X7355" s="7"/>
    </row>
    <row r="7356" spans="23:24">
      <c r="W7356" s="36"/>
      <c r="X7356" s="7"/>
    </row>
    <row r="7357" spans="23:24">
      <c r="W7357" s="36"/>
      <c r="X7357" s="7"/>
    </row>
    <row r="7358" spans="23:24">
      <c r="W7358" s="36"/>
      <c r="X7358" s="7"/>
    </row>
    <row r="7359" spans="23:24">
      <c r="W7359" s="36"/>
      <c r="X7359" s="7"/>
    </row>
    <row r="7360" spans="23:24">
      <c r="W7360" s="36"/>
      <c r="X7360" s="7"/>
    </row>
    <row r="7361" spans="23:24">
      <c r="W7361" s="36"/>
      <c r="X7361" s="7"/>
    </row>
    <row r="7362" spans="23:24">
      <c r="W7362" s="36"/>
      <c r="X7362" s="7"/>
    </row>
    <row r="7363" spans="23:24">
      <c r="W7363" s="36"/>
      <c r="X7363" s="7"/>
    </row>
    <row r="7364" spans="23:24">
      <c r="W7364" s="36"/>
      <c r="X7364" s="7"/>
    </row>
    <row r="7365" spans="23:24">
      <c r="W7365" s="36"/>
      <c r="X7365" s="7"/>
    </row>
    <row r="7366" spans="23:24">
      <c r="W7366" s="36"/>
      <c r="X7366" s="7"/>
    </row>
    <row r="7367" spans="23:24">
      <c r="W7367" s="36"/>
      <c r="X7367" s="7"/>
    </row>
    <row r="7368" spans="23:24">
      <c r="W7368" s="36"/>
      <c r="X7368" s="7"/>
    </row>
    <row r="7369" spans="23:24">
      <c r="W7369" s="36"/>
      <c r="X7369" s="7"/>
    </row>
    <row r="7370" spans="23:24">
      <c r="W7370" s="36"/>
      <c r="X7370" s="7"/>
    </row>
    <row r="7371" spans="23:24">
      <c r="W7371" s="36"/>
      <c r="X7371" s="7"/>
    </row>
    <row r="7372" spans="23:24">
      <c r="W7372" s="36"/>
      <c r="X7372" s="7"/>
    </row>
    <row r="7373" spans="23:24">
      <c r="W7373" s="36"/>
      <c r="X7373" s="7"/>
    </row>
    <row r="7374" spans="23:24">
      <c r="W7374" s="36"/>
      <c r="X7374" s="7"/>
    </row>
    <row r="7375" spans="23:24">
      <c r="W7375" s="36"/>
      <c r="X7375" s="7"/>
    </row>
    <row r="7376" spans="23:24">
      <c r="W7376" s="36"/>
      <c r="X7376" s="7"/>
    </row>
    <row r="7377" spans="23:24">
      <c r="W7377" s="36"/>
      <c r="X7377" s="7"/>
    </row>
    <row r="7378" spans="23:24">
      <c r="W7378" s="36"/>
      <c r="X7378" s="7"/>
    </row>
    <row r="7379" spans="23:24">
      <c r="W7379" s="36"/>
      <c r="X7379" s="7"/>
    </row>
    <row r="7380" spans="23:24">
      <c r="W7380" s="36"/>
      <c r="X7380" s="7"/>
    </row>
    <row r="7381" spans="23:24">
      <c r="W7381" s="36"/>
      <c r="X7381" s="7"/>
    </row>
    <row r="7382" spans="23:24">
      <c r="W7382" s="36"/>
      <c r="X7382" s="7"/>
    </row>
    <row r="7383" spans="23:24">
      <c r="W7383" s="36"/>
      <c r="X7383" s="7"/>
    </row>
    <row r="7384" spans="23:24">
      <c r="W7384" s="36"/>
      <c r="X7384" s="7"/>
    </row>
    <row r="7385" spans="23:24">
      <c r="W7385" s="36"/>
      <c r="X7385" s="7"/>
    </row>
    <row r="7386" spans="23:24">
      <c r="W7386" s="36"/>
      <c r="X7386" s="7"/>
    </row>
    <row r="7387" spans="23:24">
      <c r="W7387" s="36"/>
      <c r="X7387" s="7"/>
    </row>
    <row r="7388" spans="23:24">
      <c r="W7388" s="36"/>
      <c r="X7388" s="7"/>
    </row>
    <row r="7389" spans="23:24">
      <c r="W7389" s="36"/>
      <c r="X7389" s="7"/>
    </row>
    <row r="7390" spans="23:24">
      <c r="W7390" s="36"/>
      <c r="X7390" s="7"/>
    </row>
    <row r="7391" spans="23:24">
      <c r="W7391" s="36"/>
      <c r="X7391" s="7"/>
    </row>
    <row r="7392" spans="23:24">
      <c r="W7392" s="36"/>
      <c r="X7392" s="7"/>
    </row>
    <row r="7393" spans="23:24">
      <c r="W7393" s="36"/>
      <c r="X7393" s="7"/>
    </row>
    <row r="7394" spans="23:24">
      <c r="W7394" s="36"/>
      <c r="X7394" s="7"/>
    </row>
    <row r="7395" spans="23:24">
      <c r="W7395" s="36"/>
      <c r="X7395" s="7"/>
    </row>
    <row r="7396" spans="23:24">
      <c r="W7396" s="36"/>
      <c r="X7396" s="7"/>
    </row>
    <row r="7397" spans="23:24">
      <c r="W7397" s="36"/>
      <c r="X7397" s="7"/>
    </row>
    <row r="7398" spans="23:24">
      <c r="W7398" s="36"/>
      <c r="X7398" s="7"/>
    </row>
    <row r="7399" spans="23:24">
      <c r="W7399" s="36"/>
      <c r="X7399" s="7"/>
    </row>
    <row r="7400" spans="23:24">
      <c r="W7400" s="36"/>
      <c r="X7400" s="7"/>
    </row>
    <row r="7401" spans="23:24">
      <c r="W7401" s="36"/>
      <c r="X7401" s="7"/>
    </row>
    <row r="7402" spans="23:24">
      <c r="W7402" s="36"/>
      <c r="X7402" s="7"/>
    </row>
    <row r="7403" spans="23:24">
      <c r="W7403" s="36"/>
      <c r="X7403" s="7"/>
    </row>
    <row r="7404" spans="23:24">
      <c r="W7404" s="36"/>
      <c r="X7404" s="7"/>
    </row>
    <row r="7405" spans="23:24">
      <c r="W7405" s="36"/>
      <c r="X7405" s="7"/>
    </row>
    <row r="7406" spans="23:24">
      <c r="W7406" s="36"/>
      <c r="X7406" s="7"/>
    </row>
    <row r="7407" spans="23:24">
      <c r="W7407" s="36"/>
      <c r="X7407" s="7"/>
    </row>
    <row r="7408" spans="23:24">
      <c r="W7408" s="36"/>
      <c r="X7408" s="7"/>
    </row>
    <row r="7409" spans="23:24">
      <c r="W7409" s="36"/>
      <c r="X7409" s="7"/>
    </row>
    <row r="7410" spans="23:24">
      <c r="W7410" s="36"/>
      <c r="X7410" s="7"/>
    </row>
    <row r="7411" spans="23:24">
      <c r="W7411" s="36"/>
      <c r="X7411" s="7"/>
    </row>
    <row r="7412" spans="23:24">
      <c r="W7412" s="36"/>
      <c r="X7412" s="7"/>
    </row>
    <row r="7413" spans="23:24">
      <c r="W7413" s="36"/>
      <c r="X7413" s="7"/>
    </row>
    <row r="7414" spans="23:24">
      <c r="W7414" s="36"/>
      <c r="X7414" s="7"/>
    </row>
    <row r="7415" spans="23:24">
      <c r="W7415" s="36"/>
      <c r="X7415" s="7"/>
    </row>
    <row r="7416" spans="23:24">
      <c r="W7416" s="36"/>
      <c r="X7416" s="7"/>
    </row>
    <row r="7417" spans="23:24">
      <c r="W7417" s="36"/>
      <c r="X7417" s="7"/>
    </row>
    <row r="7418" spans="23:24">
      <c r="W7418" s="36"/>
      <c r="X7418" s="7"/>
    </row>
    <row r="7419" spans="23:24">
      <c r="W7419" s="36"/>
      <c r="X7419" s="7"/>
    </row>
    <row r="7420" spans="23:24">
      <c r="W7420" s="36"/>
      <c r="X7420" s="7"/>
    </row>
    <row r="7421" spans="23:24">
      <c r="W7421" s="36"/>
      <c r="X7421" s="7"/>
    </row>
    <row r="7422" spans="23:24">
      <c r="W7422" s="36"/>
      <c r="X7422" s="7"/>
    </row>
    <row r="7423" spans="23:24">
      <c r="W7423" s="36"/>
      <c r="X7423" s="7"/>
    </row>
    <row r="7424" spans="23:24">
      <c r="W7424" s="36"/>
      <c r="X7424" s="7"/>
    </row>
    <row r="7425" spans="23:24">
      <c r="W7425" s="36"/>
      <c r="X7425" s="7"/>
    </row>
    <row r="7426" spans="23:24">
      <c r="W7426" s="36"/>
      <c r="X7426" s="7"/>
    </row>
    <row r="7427" spans="23:24">
      <c r="W7427" s="36"/>
      <c r="X7427" s="7"/>
    </row>
    <row r="7428" spans="23:24">
      <c r="W7428" s="36"/>
      <c r="X7428" s="7"/>
    </row>
    <row r="7429" spans="23:24">
      <c r="W7429" s="36"/>
      <c r="X7429" s="7"/>
    </row>
    <row r="7430" spans="23:24">
      <c r="W7430" s="36"/>
      <c r="X7430" s="7"/>
    </row>
    <row r="7431" spans="23:24">
      <c r="W7431" s="36"/>
      <c r="X7431" s="7"/>
    </row>
    <row r="7432" spans="23:24">
      <c r="W7432" s="36"/>
      <c r="X7432" s="7"/>
    </row>
    <row r="7433" spans="23:24">
      <c r="W7433" s="36"/>
      <c r="X7433" s="7"/>
    </row>
    <row r="7434" spans="23:24">
      <c r="W7434" s="36"/>
      <c r="X7434" s="7"/>
    </row>
    <row r="7435" spans="23:24">
      <c r="W7435" s="36"/>
      <c r="X7435" s="7"/>
    </row>
    <row r="7436" spans="23:24">
      <c r="W7436" s="36"/>
      <c r="X7436" s="7"/>
    </row>
    <row r="7437" spans="23:24">
      <c r="W7437" s="36"/>
      <c r="X7437" s="7"/>
    </row>
    <row r="7438" spans="23:24">
      <c r="W7438" s="36"/>
      <c r="X7438" s="7"/>
    </row>
    <row r="7439" spans="23:24">
      <c r="W7439" s="36"/>
      <c r="X7439" s="7"/>
    </row>
    <row r="7440" spans="23:24">
      <c r="W7440" s="36"/>
      <c r="X7440" s="7"/>
    </row>
    <row r="7441" spans="23:24">
      <c r="W7441" s="36"/>
      <c r="X7441" s="7"/>
    </row>
    <row r="7442" spans="23:24">
      <c r="W7442" s="36"/>
      <c r="X7442" s="7"/>
    </row>
    <row r="7443" spans="23:24">
      <c r="W7443" s="36"/>
      <c r="X7443" s="7"/>
    </row>
    <row r="7444" spans="23:24">
      <c r="W7444" s="36"/>
      <c r="X7444" s="7"/>
    </row>
    <row r="7445" spans="23:24">
      <c r="W7445" s="36"/>
      <c r="X7445" s="7"/>
    </row>
    <row r="7446" spans="23:24">
      <c r="W7446" s="36"/>
      <c r="X7446" s="7"/>
    </row>
    <row r="7447" spans="23:24">
      <c r="W7447" s="36"/>
      <c r="X7447" s="7"/>
    </row>
    <row r="7448" spans="23:24">
      <c r="W7448" s="36"/>
      <c r="X7448" s="7"/>
    </row>
    <row r="7449" spans="23:24">
      <c r="W7449" s="36"/>
      <c r="X7449" s="7"/>
    </row>
    <row r="7450" spans="23:24">
      <c r="W7450" s="36"/>
      <c r="X7450" s="7"/>
    </row>
    <row r="7451" spans="23:24">
      <c r="W7451" s="36"/>
      <c r="X7451" s="7"/>
    </row>
    <row r="7452" spans="23:24">
      <c r="W7452" s="36"/>
      <c r="X7452" s="7"/>
    </row>
    <row r="7453" spans="23:24">
      <c r="W7453" s="36"/>
      <c r="X7453" s="7"/>
    </row>
    <row r="7454" spans="23:24">
      <c r="W7454" s="36"/>
      <c r="X7454" s="7"/>
    </row>
    <row r="7455" spans="23:24">
      <c r="W7455" s="36"/>
      <c r="X7455" s="7"/>
    </row>
    <row r="7456" spans="23:24">
      <c r="W7456" s="36"/>
      <c r="X7456" s="7"/>
    </row>
    <row r="7457" spans="23:24">
      <c r="W7457" s="36"/>
      <c r="X7457" s="7"/>
    </row>
    <row r="7458" spans="23:24">
      <c r="W7458" s="36"/>
      <c r="X7458" s="7"/>
    </row>
    <row r="7459" spans="23:24">
      <c r="W7459" s="36"/>
      <c r="X7459" s="7"/>
    </row>
    <row r="7460" spans="23:24">
      <c r="W7460" s="36"/>
      <c r="X7460" s="7"/>
    </row>
    <row r="7461" spans="23:24">
      <c r="W7461" s="36"/>
      <c r="X7461" s="7"/>
    </row>
    <row r="7462" spans="23:24">
      <c r="W7462" s="36"/>
      <c r="X7462" s="7"/>
    </row>
    <row r="7463" spans="23:24">
      <c r="W7463" s="36"/>
      <c r="X7463" s="7"/>
    </row>
    <row r="7464" spans="23:24">
      <c r="W7464" s="36"/>
      <c r="X7464" s="7"/>
    </row>
    <row r="7465" spans="23:24">
      <c r="W7465" s="36"/>
      <c r="X7465" s="7"/>
    </row>
    <row r="7466" spans="23:24">
      <c r="W7466" s="36"/>
      <c r="X7466" s="7"/>
    </row>
    <row r="7467" spans="23:24">
      <c r="W7467" s="36"/>
      <c r="X7467" s="7"/>
    </row>
    <row r="7468" spans="23:24">
      <c r="W7468" s="36"/>
      <c r="X7468" s="7"/>
    </row>
    <row r="7469" spans="23:24">
      <c r="W7469" s="36"/>
      <c r="X7469" s="7"/>
    </row>
    <row r="7470" spans="23:24">
      <c r="W7470" s="36"/>
      <c r="X7470" s="7"/>
    </row>
    <row r="7471" spans="23:24">
      <c r="W7471" s="36"/>
      <c r="X7471" s="7"/>
    </row>
    <row r="7472" spans="23:24">
      <c r="W7472" s="36"/>
      <c r="X7472" s="7"/>
    </row>
    <row r="7473" spans="23:24">
      <c r="W7473" s="36"/>
      <c r="X7473" s="7"/>
    </row>
    <row r="7474" spans="23:24">
      <c r="W7474" s="36"/>
      <c r="X7474" s="7"/>
    </row>
    <row r="7475" spans="23:24">
      <c r="W7475" s="36"/>
      <c r="X7475" s="7"/>
    </row>
    <row r="7476" spans="23:24">
      <c r="W7476" s="36"/>
      <c r="X7476" s="7"/>
    </row>
    <row r="7477" spans="23:24">
      <c r="W7477" s="36"/>
      <c r="X7477" s="7"/>
    </row>
    <row r="7478" spans="23:24">
      <c r="W7478" s="36"/>
      <c r="X7478" s="7"/>
    </row>
    <row r="7479" spans="23:24">
      <c r="W7479" s="36"/>
      <c r="X7479" s="7"/>
    </row>
    <row r="7480" spans="23:24">
      <c r="W7480" s="36"/>
      <c r="X7480" s="7"/>
    </row>
    <row r="7481" spans="23:24">
      <c r="W7481" s="36"/>
      <c r="X7481" s="7"/>
    </row>
    <row r="7482" spans="23:24">
      <c r="W7482" s="36"/>
      <c r="X7482" s="7"/>
    </row>
    <row r="7483" spans="23:24">
      <c r="W7483" s="36"/>
      <c r="X7483" s="7"/>
    </row>
    <row r="7484" spans="23:24">
      <c r="W7484" s="36"/>
      <c r="X7484" s="7"/>
    </row>
    <row r="7485" spans="23:24">
      <c r="W7485" s="36"/>
      <c r="X7485" s="7"/>
    </row>
    <row r="7486" spans="23:24">
      <c r="W7486" s="36"/>
      <c r="X7486" s="7"/>
    </row>
    <row r="7487" spans="23:24">
      <c r="W7487" s="36"/>
      <c r="X7487" s="7"/>
    </row>
    <row r="7488" spans="23:24">
      <c r="W7488" s="36"/>
      <c r="X7488" s="7"/>
    </row>
    <row r="7489" spans="23:24">
      <c r="W7489" s="36"/>
      <c r="X7489" s="7"/>
    </row>
    <row r="7490" spans="23:24">
      <c r="W7490" s="36"/>
      <c r="X7490" s="7"/>
    </row>
    <row r="7491" spans="23:24">
      <c r="W7491" s="36"/>
      <c r="X7491" s="7"/>
    </row>
    <row r="7492" spans="23:24">
      <c r="W7492" s="36"/>
      <c r="X7492" s="7"/>
    </row>
    <row r="7493" spans="23:24">
      <c r="W7493" s="36"/>
      <c r="X7493" s="7"/>
    </row>
    <row r="7494" spans="23:24">
      <c r="W7494" s="36"/>
      <c r="X7494" s="7"/>
    </row>
    <row r="7495" spans="23:24">
      <c r="W7495" s="36"/>
      <c r="X7495" s="7"/>
    </row>
    <row r="7496" spans="23:24">
      <c r="W7496" s="36"/>
      <c r="X7496" s="7"/>
    </row>
    <row r="7497" spans="23:24">
      <c r="W7497" s="36"/>
      <c r="X7497" s="7"/>
    </row>
    <row r="7498" spans="23:24">
      <c r="W7498" s="36"/>
      <c r="X7498" s="7"/>
    </row>
    <row r="7499" spans="23:24">
      <c r="W7499" s="36"/>
      <c r="X7499" s="7"/>
    </row>
    <row r="7500" spans="23:24">
      <c r="W7500" s="36"/>
      <c r="X7500" s="7"/>
    </row>
    <row r="7501" spans="23:24">
      <c r="W7501" s="36"/>
      <c r="X7501" s="7"/>
    </row>
    <row r="7502" spans="23:24">
      <c r="W7502" s="36"/>
      <c r="X7502" s="7"/>
    </row>
    <row r="7503" spans="23:24">
      <c r="W7503" s="36"/>
      <c r="X7503" s="7"/>
    </row>
    <row r="7504" spans="23:24">
      <c r="W7504" s="36"/>
      <c r="X7504" s="7"/>
    </row>
    <row r="7505" spans="23:24">
      <c r="W7505" s="36"/>
      <c r="X7505" s="7"/>
    </row>
    <row r="7506" spans="23:24">
      <c r="W7506" s="36"/>
      <c r="X7506" s="7"/>
    </row>
    <row r="7507" spans="23:24">
      <c r="W7507" s="36"/>
      <c r="X7507" s="7"/>
    </row>
    <row r="7508" spans="23:24">
      <c r="W7508" s="36"/>
      <c r="X7508" s="7"/>
    </row>
    <row r="7509" spans="23:24">
      <c r="W7509" s="36"/>
      <c r="X7509" s="7"/>
    </row>
    <row r="7510" spans="23:24">
      <c r="W7510" s="36"/>
      <c r="X7510" s="7"/>
    </row>
    <row r="7511" spans="23:24">
      <c r="W7511" s="36"/>
      <c r="X7511" s="7"/>
    </row>
    <row r="7512" spans="23:24">
      <c r="W7512" s="36"/>
      <c r="X7512" s="7"/>
    </row>
    <row r="7513" spans="23:24">
      <c r="W7513" s="36"/>
      <c r="X7513" s="7"/>
    </row>
    <row r="7514" spans="23:24">
      <c r="W7514" s="36"/>
      <c r="X7514" s="7"/>
    </row>
    <row r="7515" spans="23:24">
      <c r="W7515" s="36"/>
      <c r="X7515" s="7"/>
    </row>
    <row r="7516" spans="23:24">
      <c r="W7516" s="36"/>
      <c r="X7516" s="7"/>
    </row>
    <row r="7517" spans="23:24">
      <c r="W7517" s="36"/>
      <c r="X7517" s="7"/>
    </row>
    <row r="7518" spans="23:24">
      <c r="W7518" s="36"/>
      <c r="X7518" s="7"/>
    </row>
    <row r="7519" spans="23:24">
      <c r="W7519" s="36"/>
      <c r="X7519" s="7"/>
    </row>
    <row r="7520" spans="23:24">
      <c r="W7520" s="36"/>
      <c r="X7520" s="7"/>
    </row>
    <row r="7521" spans="23:24">
      <c r="W7521" s="36"/>
      <c r="X7521" s="7"/>
    </row>
    <row r="7522" spans="23:24">
      <c r="W7522" s="36"/>
      <c r="X7522" s="7"/>
    </row>
    <row r="7523" spans="23:24">
      <c r="W7523" s="36"/>
      <c r="X7523" s="7"/>
    </row>
    <row r="7524" spans="23:24">
      <c r="W7524" s="36"/>
      <c r="X7524" s="7"/>
    </row>
    <row r="7525" spans="23:24">
      <c r="W7525" s="36"/>
      <c r="X7525" s="7"/>
    </row>
    <row r="7526" spans="23:24">
      <c r="W7526" s="36"/>
      <c r="X7526" s="7"/>
    </row>
    <row r="7527" spans="23:24">
      <c r="W7527" s="36"/>
      <c r="X7527" s="7"/>
    </row>
    <row r="7528" spans="23:24">
      <c r="W7528" s="36"/>
      <c r="X7528" s="7"/>
    </row>
    <row r="7529" spans="23:24">
      <c r="W7529" s="36"/>
      <c r="X7529" s="7"/>
    </row>
    <row r="7530" spans="23:24">
      <c r="W7530" s="36"/>
      <c r="X7530" s="7"/>
    </row>
    <row r="7531" spans="23:24">
      <c r="W7531" s="36"/>
      <c r="X7531" s="7"/>
    </row>
    <row r="7532" spans="23:24">
      <c r="W7532" s="36"/>
      <c r="X7532" s="7"/>
    </row>
    <row r="7533" spans="23:24">
      <c r="W7533" s="36"/>
      <c r="X7533" s="7"/>
    </row>
    <row r="7534" spans="23:24">
      <c r="W7534" s="36"/>
      <c r="X7534" s="7"/>
    </row>
    <row r="7535" spans="23:24">
      <c r="W7535" s="36"/>
      <c r="X7535" s="7"/>
    </row>
    <row r="7536" spans="23:24">
      <c r="W7536" s="36"/>
      <c r="X7536" s="7"/>
    </row>
    <row r="7537" spans="23:24">
      <c r="W7537" s="36"/>
      <c r="X7537" s="7"/>
    </row>
    <row r="7538" spans="23:24">
      <c r="W7538" s="36"/>
      <c r="X7538" s="7"/>
    </row>
    <row r="7539" spans="23:24">
      <c r="W7539" s="36"/>
      <c r="X7539" s="7"/>
    </row>
    <row r="7540" spans="23:24">
      <c r="W7540" s="36"/>
      <c r="X7540" s="7"/>
    </row>
    <row r="7541" spans="23:24">
      <c r="W7541" s="36"/>
      <c r="X7541" s="7"/>
    </row>
    <row r="7542" spans="23:24">
      <c r="W7542" s="36"/>
      <c r="X7542" s="7"/>
    </row>
    <row r="7543" spans="23:24">
      <c r="W7543" s="36"/>
      <c r="X7543" s="7"/>
    </row>
    <row r="7544" spans="23:24">
      <c r="W7544" s="36"/>
      <c r="X7544" s="7"/>
    </row>
    <row r="7545" spans="23:24">
      <c r="W7545" s="36"/>
      <c r="X7545" s="7"/>
    </row>
    <row r="7546" spans="23:24">
      <c r="W7546" s="36"/>
      <c r="X7546" s="7"/>
    </row>
    <row r="7547" spans="23:24">
      <c r="W7547" s="36"/>
      <c r="X7547" s="7"/>
    </row>
    <row r="7548" spans="23:24">
      <c r="W7548" s="36"/>
      <c r="X7548" s="7"/>
    </row>
    <row r="7549" spans="23:24">
      <c r="W7549" s="36"/>
      <c r="X7549" s="7"/>
    </row>
    <row r="7550" spans="23:24">
      <c r="W7550" s="36"/>
      <c r="X7550" s="7"/>
    </row>
    <row r="7551" spans="23:24">
      <c r="W7551" s="36"/>
      <c r="X7551" s="7"/>
    </row>
    <row r="7552" spans="23:24">
      <c r="W7552" s="36"/>
      <c r="X7552" s="7"/>
    </row>
    <row r="7553" spans="23:24">
      <c r="W7553" s="36"/>
      <c r="X7553" s="7"/>
    </row>
    <row r="7554" spans="23:24">
      <c r="W7554" s="36"/>
      <c r="X7554" s="7"/>
    </row>
    <row r="7555" spans="23:24">
      <c r="W7555" s="36"/>
      <c r="X7555" s="7"/>
    </row>
    <row r="7556" spans="23:24">
      <c r="W7556" s="36"/>
      <c r="X7556" s="7"/>
    </row>
    <row r="7557" spans="23:24">
      <c r="W7557" s="36"/>
      <c r="X7557" s="7"/>
    </row>
    <row r="7558" spans="23:24">
      <c r="W7558" s="36"/>
      <c r="X7558" s="7"/>
    </row>
    <row r="7559" spans="23:24">
      <c r="W7559" s="36"/>
      <c r="X7559" s="7"/>
    </row>
    <row r="7560" spans="23:24">
      <c r="W7560" s="36"/>
      <c r="X7560" s="7"/>
    </row>
    <row r="7561" spans="23:24">
      <c r="W7561" s="36"/>
      <c r="X7561" s="7"/>
    </row>
    <row r="7562" spans="23:24">
      <c r="W7562" s="36"/>
      <c r="X7562" s="7"/>
    </row>
    <row r="7563" spans="23:24">
      <c r="W7563" s="36"/>
      <c r="X7563" s="7"/>
    </row>
    <row r="7564" spans="23:24">
      <c r="W7564" s="36"/>
      <c r="X7564" s="7"/>
    </row>
    <row r="7565" spans="23:24">
      <c r="W7565" s="36"/>
      <c r="X7565" s="7"/>
    </row>
    <row r="7566" spans="23:24">
      <c r="W7566" s="36"/>
      <c r="X7566" s="7"/>
    </row>
    <row r="7567" spans="23:24">
      <c r="W7567" s="36"/>
      <c r="X7567" s="7"/>
    </row>
    <row r="7568" spans="23:24">
      <c r="W7568" s="36"/>
      <c r="X7568" s="7"/>
    </row>
    <row r="7569" spans="23:24">
      <c r="W7569" s="36"/>
      <c r="X7569" s="7"/>
    </row>
    <row r="7570" spans="23:24">
      <c r="W7570" s="36"/>
      <c r="X7570" s="7"/>
    </row>
    <row r="7571" spans="23:24">
      <c r="W7571" s="36"/>
      <c r="X7571" s="7"/>
    </row>
    <row r="7572" spans="23:24">
      <c r="W7572" s="36"/>
      <c r="X7572" s="7"/>
    </row>
    <row r="7573" spans="23:24">
      <c r="W7573" s="36"/>
      <c r="X7573" s="7"/>
    </row>
    <row r="7574" spans="23:24">
      <c r="W7574" s="36"/>
      <c r="X7574" s="7"/>
    </row>
    <row r="7575" spans="23:24">
      <c r="W7575" s="36"/>
      <c r="X7575" s="7"/>
    </row>
    <row r="7576" spans="23:24">
      <c r="W7576" s="36"/>
      <c r="X7576" s="7"/>
    </row>
    <row r="7577" spans="23:24">
      <c r="W7577" s="36"/>
      <c r="X7577" s="7"/>
    </row>
    <row r="7578" spans="23:24">
      <c r="W7578" s="36"/>
      <c r="X7578" s="7"/>
    </row>
    <row r="7579" spans="23:24">
      <c r="W7579" s="36"/>
      <c r="X7579" s="7"/>
    </row>
    <row r="7580" spans="23:24">
      <c r="W7580" s="36"/>
      <c r="X7580" s="7"/>
    </row>
    <row r="7581" spans="23:24">
      <c r="W7581" s="36"/>
      <c r="X7581" s="7"/>
    </row>
    <row r="7582" spans="23:24">
      <c r="W7582" s="36"/>
      <c r="X7582" s="7"/>
    </row>
    <row r="7583" spans="23:24">
      <c r="W7583" s="36"/>
      <c r="X7583" s="7"/>
    </row>
    <row r="7584" spans="23:24">
      <c r="W7584" s="36"/>
      <c r="X7584" s="7"/>
    </row>
    <row r="7585" spans="23:24">
      <c r="W7585" s="36"/>
      <c r="X7585" s="7"/>
    </row>
    <row r="7586" spans="23:24">
      <c r="W7586" s="36"/>
      <c r="X7586" s="7"/>
    </row>
    <row r="7587" spans="23:24">
      <c r="W7587" s="36"/>
      <c r="X7587" s="7"/>
    </row>
    <row r="7588" spans="23:24">
      <c r="W7588" s="36"/>
      <c r="X7588" s="7"/>
    </row>
    <row r="7589" spans="23:24">
      <c r="W7589" s="36"/>
      <c r="X7589" s="7"/>
    </row>
    <row r="7590" spans="23:24">
      <c r="W7590" s="36"/>
      <c r="X7590" s="7"/>
    </row>
    <row r="7591" spans="23:24">
      <c r="W7591" s="36"/>
      <c r="X7591" s="7"/>
    </row>
    <row r="7592" spans="23:24">
      <c r="W7592" s="36"/>
      <c r="X7592" s="7"/>
    </row>
    <row r="7593" spans="23:24">
      <c r="W7593" s="36"/>
      <c r="X7593" s="7"/>
    </row>
    <row r="7594" spans="23:24">
      <c r="W7594" s="36"/>
      <c r="X7594" s="7"/>
    </row>
    <row r="7595" spans="23:24">
      <c r="W7595" s="36"/>
      <c r="X7595" s="7"/>
    </row>
    <row r="7596" spans="23:24">
      <c r="W7596" s="36"/>
      <c r="X7596" s="7"/>
    </row>
    <row r="7597" spans="23:24">
      <c r="W7597" s="36"/>
      <c r="X7597" s="7"/>
    </row>
    <row r="7598" spans="23:24">
      <c r="W7598" s="36"/>
      <c r="X7598" s="7"/>
    </row>
    <row r="7599" spans="23:24">
      <c r="W7599" s="36"/>
      <c r="X7599" s="7"/>
    </row>
    <row r="7600" spans="23:24">
      <c r="W7600" s="36"/>
      <c r="X7600" s="7"/>
    </row>
    <row r="7601" spans="23:24">
      <c r="W7601" s="36"/>
      <c r="X7601" s="7"/>
    </row>
    <row r="7602" spans="23:24">
      <c r="W7602" s="36"/>
      <c r="X7602" s="7"/>
    </row>
    <row r="7603" spans="23:24">
      <c r="W7603" s="36"/>
      <c r="X7603" s="7"/>
    </row>
    <row r="7604" spans="23:24">
      <c r="W7604" s="36"/>
      <c r="X7604" s="7"/>
    </row>
    <row r="7605" spans="23:24">
      <c r="W7605" s="36"/>
      <c r="X7605" s="7"/>
    </row>
    <row r="7606" spans="23:24">
      <c r="W7606" s="36"/>
      <c r="X7606" s="7"/>
    </row>
    <row r="7607" spans="23:24">
      <c r="W7607" s="36"/>
      <c r="X7607" s="7"/>
    </row>
    <row r="7608" spans="23:24">
      <c r="W7608" s="36"/>
      <c r="X7608" s="7"/>
    </row>
    <row r="7609" spans="23:24">
      <c r="W7609" s="36"/>
      <c r="X7609" s="7"/>
    </row>
    <row r="7610" spans="23:24">
      <c r="W7610" s="36"/>
      <c r="X7610" s="7"/>
    </row>
    <row r="7611" spans="23:24">
      <c r="W7611" s="36"/>
      <c r="X7611" s="7"/>
    </row>
    <row r="7612" spans="23:24">
      <c r="W7612" s="36"/>
      <c r="X7612" s="7"/>
    </row>
    <row r="7613" spans="23:24">
      <c r="W7613" s="36"/>
      <c r="X7613" s="7"/>
    </row>
    <row r="7614" spans="23:24">
      <c r="W7614" s="36"/>
      <c r="X7614" s="7"/>
    </row>
    <row r="7615" spans="23:24">
      <c r="W7615" s="36"/>
      <c r="X7615" s="7"/>
    </row>
    <row r="7616" spans="23:24">
      <c r="W7616" s="36"/>
      <c r="X7616" s="7"/>
    </row>
    <row r="7617" spans="23:24">
      <c r="W7617" s="36"/>
      <c r="X7617" s="7"/>
    </row>
    <row r="7618" spans="23:24">
      <c r="W7618" s="36"/>
      <c r="X7618" s="7"/>
    </row>
    <row r="7619" spans="23:24">
      <c r="W7619" s="36"/>
      <c r="X7619" s="7"/>
    </row>
    <row r="7620" spans="23:24">
      <c r="W7620" s="36"/>
      <c r="X7620" s="7"/>
    </row>
    <row r="7621" spans="23:24">
      <c r="W7621" s="36"/>
      <c r="X7621" s="7"/>
    </row>
    <row r="7622" spans="23:24">
      <c r="W7622" s="36"/>
      <c r="X7622" s="7"/>
    </row>
    <row r="7623" spans="23:24">
      <c r="W7623" s="36"/>
      <c r="X7623" s="7"/>
    </row>
    <row r="7624" spans="23:24">
      <c r="W7624" s="36"/>
      <c r="X7624" s="7"/>
    </row>
    <row r="7625" spans="23:24">
      <c r="W7625" s="36"/>
      <c r="X7625" s="7"/>
    </row>
    <row r="7626" spans="23:24">
      <c r="W7626" s="36"/>
      <c r="X7626" s="7"/>
    </row>
    <row r="7627" spans="23:24">
      <c r="W7627" s="36"/>
      <c r="X7627" s="7"/>
    </row>
    <row r="7628" spans="23:24">
      <c r="W7628" s="36"/>
      <c r="X7628" s="7"/>
    </row>
    <row r="7629" spans="23:24">
      <c r="W7629" s="36"/>
      <c r="X7629" s="7"/>
    </row>
    <row r="7630" spans="23:24">
      <c r="W7630" s="36"/>
      <c r="X7630" s="7"/>
    </row>
    <row r="7631" spans="23:24">
      <c r="W7631" s="36"/>
      <c r="X7631" s="7"/>
    </row>
    <row r="7632" spans="23:24">
      <c r="W7632" s="36"/>
      <c r="X7632" s="7"/>
    </row>
    <row r="7633" spans="23:24">
      <c r="W7633" s="36"/>
      <c r="X7633" s="7"/>
    </row>
    <row r="7634" spans="23:24">
      <c r="W7634" s="36"/>
      <c r="X7634" s="7"/>
    </row>
    <row r="7635" spans="23:24">
      <c r="W7635" s="36"/>
      <c r="X7635" s="7"/>
    </row>
    <row r="7636" spans="23:24">
      <c r="W7636" s="36"/>
      <c r="X7636" s="7"/>
    </row>
    <row r="7637" spans="23:24">
      <c r="W7637" s="36"/>
      <c r="X7637" s="7"/>
    </row>
    <row r="7638" spans="23:24">
      <c r="W7638" s="36"/>
      <c r="X7638" s="7"/>
    </row>
    <row r="7639" spans="23:24">
      <c r="W7639" s="36"/>
      <c r="X7639" s="7"/>
    </row>
    <row r="7640" spans="23:24">
      <c r="W7640" s="36"/>
      <c r="X7640" s="7"/>
    </row>
    <row r="7641" spans="23:24">
      <c r="W7641" s="36"/>
      <c r="X7641" s="7"/>
    </row>
    <row r="7642" spans="23:24">
      <c r="W7642" s="36"/>
      <c r="X7642" s="7"/>
    </row>
    <row r="7643" spans="23:24">
      <c r="W7643" s="36"/>
      <c r="X7643" s="7"/>
    </row>
    <row r="7644" spans="23:24">
      <c r="W7644" s="36"/>
      <c r="X7644" s="7"/>
    </row>
    <row r="7645" spans="23:24">
      <c r="W7645" s="36"/>
      <c r="X7645" s="7"/>
    </row>
    <row r="7646" spans="23:24">
      <c r="W7646" s="36"/>
      <c r="X7646" s="7"/>
    </row>
    <row r="7647" spans="23:24">
      <c r="W7647" s="36"/>
      <c r="X7647" s="7"/>
    </row>
    <row r="7648" spans="23:24">
      <c r="W7648" s="36"/>
      <c r="X7648" s="7"/>
    </row>
    <row r="7649" spans="23:24">
      <c r="W7649" s="36"/>
      <c r="X7649" s="7"/>
    </row>
    <row r="7650" spans="23:24">
      <c r="W7650" s="36"/>
      <c r="X7650" s="7"/>
    </row>
    <row r="7651" spans="23:24">
      <c r="W7651" s="36"/>
      <c r="X7651" s="7"/>
    </row>
    <row r="7652" spans="23:24">
      <c r="W7652" s="36"/>
      <c r="X7652" s="7"/>
    </row>
    <row r="7653" spans="23:24">
      <c r="W7653" s="36"/>
      <c r="X7653" s="7"/>
    </row>
    <row r="7654" spans="23:24">
      <c r="W7654" s="36"/>
      <c r="X7654" s="7"/>
    </row>
    <row r="7655" spans="23:24">
      <c r="W7655" s="36"/>
      <c r="X7655" s="7"/>
    </row>
    <row r="7656" spans="23:24">
      <c r="W7656" s="36"/>
      <c r="X7656" s="7"/>
    </row>
    <row r="7657" spans="23:24">
      <c r="W7657" s="36"/>
      <c r="X7657" s="7"/>
    </row>
    <row r="7658" spans="23:24">
      <c r="W7658" s="36"/>
      <c r="X7658" s="7"/>
    </row>
    <row r="7659" spans="23:24">
      <c r="W7659" s="36"/>
      <c r="X7659" s="7"/>
    </row>
    <row r="7660" spans="23:24">
      <c r="W7660" s="36"/>
      <c r="X7660" s="7"/>
    </row>
    <row r="7661" spans="23:24">
      <c r="W7661" s="36"/>
      <c r="X7661" s="7"/>
    </row>
    <row r="7662" spans="23:24">
      <c r="W7662" s="36"/>
      <c r="X7662" s="7"/>
    </row>
    <row r="7663" spans="23:24">
      <c r="W7663" s="36"/>
      <c r="X7663" s="7"/>
    </row>
    <row r="7664" spans="23:24">
      <c r="W7664" s="36"/>
      <c r="X7664" s="7"/>
    </row>
    <row r="7665" spans="23:24">
      <c r="W7665" s="36"/>
      <c r="X7665" s="7"/>
    </row>
    <row r="7666" spans="23:24">
      <c r="W7666" s="36"/>
      <c r="X7666" s="7"/>
    </row>
    <row r="7667" spans="23:24">
      <c r="W7667" s="36"/>
      <c r="X7667" s="7"/>
    </row>
    <row r="7668" spans="23:24">
      <c r="W7668" s="36"/>
      <c r="X7668" s="7"/>
    </row>
    <row r="7669" spans="23:24">
      <c r="W7669" s="36"/>
      <c r="X7669" s="7"/>
    </row>
    <row r="7670" spans="23:24">
      <c r="W7670" s="36"/>
      <c r="X7670" s="7"/>
    </row>
    <row r="7671" spans="23:24">
      <c r="W7671" s="36"/>
      <c r="X7671" s="7"/>
    </row>
    <row r="7672" spans="23:24">
      <c r="W7672" s="36"/>
      <c r="X7672" s="7"/>
    </row>
    <row r="7673" spans="23:24">
      <c r="W7673" s="36"/>
      <c r="X7673" s="7"/>
    </row>
    <row r="7674" spans="23:24">
      <c r="W7674" s="36"/>
      <c r="X7674" s="7"/>
    </row>
    <row r="7675" spans="23:24">
      <c r="W7675" s="36"/>
      <c r="X7675" s="7"/>
    </row>
    <row r="7676" spans="23:24">
      <c r="W7676" s="36"/>
      <c r="X7676" s="7"/>
    </row>
    <row r="7677" spans="23:24">
      <c r="W7677" s="36"/>
      <c r="X7677" s="7"/>
    </row>
    <row r="7678" spans="23:24">
      <c r="W7678" s="36"/>
      <c r="X7678" s="7"/>
    </row>
    <row r="7679" spans="23:24">
      <c r="W7679" s="36"/>
      <c r="X7679" s="7"/>
    </row>
    <row r="7680" spans="23:24">
      <c r="W7680" s="36"/>
      <c r="X7680" s="7"/>
    </row>
    <row r="7681" spans="23:24">
      <c r="W7681" s="36"/>
      <c r="X7681" s="7"/>
    </row>
    <row r="7682" spans="23:24">
      <c r="W7682" s="36"/>
      <c r="X7682" s="7"/>
    </row>
    <row r="7683" spans="23:24">
      <c r="W7683" s="36"/>
      <c r="X7683" s="7"/>
    </row>
    <row r="7684" spans="23:24">
      <c r="W7684" s="36"/>
      <c r="X7684" s="7"/>
    </row>
    <row r="7685" spans="23:24">
      <c r="W7685" s="36"/>
      <c r="X7685" s="7"/>
    </row>
    <row r="7686" spans="23:24">
      <c r="W7686" s="36"/>
      <c r="X7686" s="7"/>
    </row>
    <row r="7687" spans="23:24">
      <c r="W7687" s="36"/>
      <c r="X7687" s="7"/>
    </row>
    <row r="7688" spans="23:24">
      <c r="W7688" s="36"/>
      <c r="X7688" s="7"/>
    </row>
    <row r="7689" spans="23:24">
      <c r="W7689" s="36"/>
      <c r="X7689" s="7"/>
    </row>
    <row r="7690" spans="23:24">
      <c r="W7690" s="36"/>
      <c r="X7690" s="7"/>
    </row>
    <row r="7691" spans="23:24">
      <c r="W7691" s="36"/>
      <c r="X7691" s="7"/>
    </row>
    <row r="7692" spans="23:24">
      <c r="W7692" s="36"/>
      <c r="X7692" s="7"/>
    </row>
    <row r="7693" spans="23:24">
      <c r="W7693" s="36"/>
      <c r="X7693" s="7"/>
    </row>
    <row r="7694" spans="23:24">
      <c r="W7694" s="36"/>
      <c r="X7694" s="7"/>
    </row>
    <row r="7695" spans="23:24">
      <c r="W7695" s="36"/>
      <c r="X7695" s="7"/>
    </row>
    <row r="7696" spans="23:24">
      <c r="W7696" s="36"/>
      <c r="X7696" s="7"/>
    </row>
    <row r="7697" spans="23:24">
      <c r="W7697" s="36"/>
      <c r="X7697" s="7"/>
    </row>
    <row r="7698" spans="23:24">
      <c r="W7698" s="36"/>
      <c r="X7698" s="7"/>
    </row>
    <row r="7699" spans="23:24">
      <c r="W7699" s="36"/>
      <c r="X7699" s="7"/>
    </row>
    <row r="7700" spans="23:24">
      <c r="W7700" s="36"/>
      <c r="X7700" s="7"/>
    </row>
    <row r="7701" spans="23:24">
      <c r="W7701" s="36"/>
      <c r="X7701" s="7"/>
    </row>
    <row r="7702" spans="23:24">
      <c r="W7702" s="36"/>
      <c r="X7702" s="7"/>
    </row>
    <row r="7703" spans="23:24">
      <c r="W7703" s="36"/>
      <c r="X7703" s="7"/>
    </row>
    <row r="7704" spans="23:24">
      <c r="W7704" s="36"/>
      <c r="X7704" s="7"/>
    </row>
    <row r="7705" spans="23:24">
      <c r="W7705" s="36"/>
      <c r="X7705" s="7"/>
    </row>
    <row r="7706" spans="23:24">
      <c r="W7706" s="36"/>
      <c r="X7706" s="7"/>
    </row>
    <row r="7707" spans="23:24">
      <c r="W7707" s="36"/>
      <c r="X7707" s="7"/>
    </row>
    <row r="7708" spans="23:24">
      <c r="W7708" s="36"/>
      <c r="X7708" s="7"/>
    </row>
    <row r="7709" spans="23:24">
      <c r="W7709" s="36"/>
      <c r="X7709" s="7"/>
    </row>
    <row r="7710" spans="23:24">
      <c r="W7710" s="36"/>
      <c r="X7710" s="7"/>
    </row>
    <row r="7711" spans="23:24">
      <c r="W7711" s="36"/>
      <c r="X7711" s="7"/>
    </row>
    <row r="7712" spans="23:24">
      <c r="W7712" s="36"/>
      <c r="X7712" s="7"/>
    </row>
    <row r="7713" spans="23:24">
      <c r="W7713" s="36"/>
      <c r="X7713" s="7"/>
    </row>
    <row r="7714" spans="23:24">
      <c r="W7714" s="36"/>
      <c r="X7714" s="7"/>
    </row>
    <row r="7715" spans="23:24">
      <c r="W7715" s="36"/>
      <c r="X7715" s="7"/>
    </row>
    <row r="7716" spans="23:24">
      <c r="W7716" s="36"/>
      <c r="X7716" s="7"/>
    </row>
    <row r="7717" spans="23:24">
      <c r="W7717" s="36"/>
      <c r="X7717" s="7"/>
    </row>
    <row r="7718" spans="23:24">
      <c r="W7718" s="36"/>
      <c r="X7718" s="7"/>
    </row>
    <row r="7719" spans="23:24">
      <c r="W7719" s="36"/>
      <c r="X7719" s="7"/>
    </row>
    <row r="7720" spans="23:24">
      <c r="W7720" s="36"/>
      <c r="X7720" s="7"/>
    </row>
    <row r="7721" spans="23:24">
      <c r="W7721" s="36"/>
      <c r="X7721" s="7"/>
    </row>
    <row r="7722" spans="23:24">
      <c r="W7722" s="36"/>
      <c r="X7722" s="7"/>
    </row>
    <row r="7723" spans="23:24">
      <c r="W7723" s="36"/>
      <c r="X7723" s="7"/>
    </row>
    <row r="7724" spans="23:24">
      <c r="W7724" s="36"/>
      <c r="X7724" s="7"/>
    </row>
    <row r="7725" spans="23:24">
      <c r="W7725" s="36"/>
      <c r="X7725" s="7"/>
    </row>
    <row r="7726" spans="23:24">
      <c r="W7726" s="36"/>
      <c r="X7726" s="7"/>
    </row>
    <row r="7727" spans="23:24">
      <c r="W7727" s="36"/>
      <c r="X7727" s="7"/>
    </row>
    <row r="7728" spans="23:24">
      <c r="W7728" s="36"/>
      <c r="X7728" s="7"/>
    </row>
    <row r="7729" spans="23:24">
      <c r="W7729" s="36"/>
      <c r="X7729" s="7"/>
    </row>
    <row r="7730" spans="23:24">
      <c r="W7730" s="36"/>
      <c r="X7730" s="7"/>
    </row>
    <row r="7731" spans="23:24">
      <c r="W7731" s="36"/>
      <c r="X7731" s="7"/>
    </row>
    <row r="7732" spans="23:24">
      <c r="W7732" s="36"/>
      <c r="X7732" s="7"/>
    </row>
    <row r="7733" spans="23:24">
      <c r="W7733" s="36"/>
      <c r="X7733" s="7"/>
    </row>
    <row r="7734" spans="23:24">
      <c r="W7734" s="36"/>
      <c r="X7734" s="7"/>
    </row>
    <row r="7735" spans="23:24">
      <c r="W7735" s="36"/>
      <c r="X7735" s="7"/>
    </row>
    <row r="7736" spans="23:24">
      <c r="W7736" s="36"/>
      <c r="X7736" s="7"/>
    </row>
    <row r="7737" spans="23:24">
      <c r="W7737" s="36"/>
      <c r="X7737" s="7"/>
    </row>
    <row r="7738" spans="23:24">
      <c r="W7738" s="36"/>
      <c r="X7738" s="7"/>
    </row>
    <row r="7739" spans="23:24">
      <c r="W7739" s="36"/>
      <c r="X7739" s="7"/>
    </row>
    <row r="7740" spans="23:24">
      <c r="W7740" s="36"/>
      <c r="X7740" s="7"/>
    </row>
    <row r="7741" spans="23:24">
      <c r="W7741" s="36"/>
      <c r="X7741" s="7"/>
    </row>
    <row r="7742" spans="23:24">
      <c r="W7742" s="36"/>
      <c r="X7742" s="7"/>
    </row>
    <row r="7743" spans="23:24">
      <c r="W7743" s="36"/>
      <c r="X7743" s="7"/>
    </row>
    <row r="7744" spans="23:24">
      <c r="W7744" s="36"/>
      <c r="X7744" s="7"/>
    </row>
    <row r="7745" spans="23:24">
      <c r="W7745" s="36"/>
      <c r="X7745" s="7"/>
    </row>
    <row r="7746" spans="23:24">
      <c r="W7746" s="36"/>
      <c r="X7746" s="7"/>
    </row>
    <row r="7747" spans="23:24">
      <c r="W7747" s="36"/>
      <c r="X7747" s="7"/>
    </row>
    <row r="7748" spans="23:24">
      <c r="W7748" s="36"/>
      <c r="X7748" s="7"/>
    </row>
    <row r="7749" spans="23:24">
      <c r="W7749" s="36"/>
      <c r="X7749" s="7"/>
    </row>
    <row r="7750" spans="23:24">
      <c r="W7750" s="36"/>
      <c r="X7750" s="7"/>
    </row>
    <row r="7751" spans="23:24">
      <c r="W7751" s="36"/>
      <c r="X7751" s="7"/>
    </row>
    <row r="7752" spans="23:24">
      <c r="W7752" s="36"/>
      <c r="X7752" s="7"/>
    </row>
    <row r="7753" spans="23:24">
      <c r="W7753" s="36"/>
      <c r="X7753" s="7"/>
    </row>
    <row r="7754" spans="23:24">
      <c r="W7754" s="36"/>
      <c r="X7754" s="7"/>
    </row>
    <row r="7755" spans="23:24">
      <c r="W7755" s="36"/>
      <c r="X7755" s="7"/>
    </row>
    <row r="7756" spans="23:24">
      <c r="W7756" s="36"/>
      <c r="X7756" s="7"/>
    </row>
    <row r="7757" spans="23:24">
      <c r="W7757" s="36"/>
      <c r="X7757" s="7"/>
    </row>
    <row r="7758" spans="23:24">
      <c r="W7758" s="36"/>
      <c r="X7758" s="7"/>
    </row>
    <row r="7759" spans="23:24">
      <c r="W7759" s="36"/>
      <c r="X7759" s="7"/>
    </row>
    <row r="7760" spans="23:24">
      <c r="W7760" s="36"/>
      <c r="X7760" s="7"/>
    </row>
    <row r="7761" spans="23:24">
      <c r="W7761" s="36"/>
      <c r="X7761" s="7"/>
    </row>
    <row r="7762" spans="23:24">
      <c r="W7762" s="36"/>
      <c r="X7762" s="7"/>
    </row>
    <row r="7763" spans="23:24">
      <c r="W7763" s="36"/>
      <c r="X7763" s="7"/>
    </row>
    <row r="7764" spans="23:24">
      <c r="W7764" s="36"/>
      <c r="X7764" s="7"/>
    </row>
    <row r="7765" spans="23:24">
      <c r="W7765" s="36"/>
      <c r="X7765" s="7"/>
    </row>
    <row r="7766" spans="23:24">
      <c r="W7766" s="36"/>
      <c r="X7766" s="7"/>
    </row>
    <row r="7767" spans="23:24">
      <c r="W7767" s="36"/>
      <c r="X7767" s="7"/>
    </row>
    <row r="7768" spans="23:24">
      <c r="W7768" s="36"/>
      <c r="X7768" s="7"/>
    </row>
    <row r="7769" spans="23:24">
      <c r="W7769" s="36"/>
      <c r="X7769" s="7"/>
    </row>
    <row r="7770" spans="23:24">
      <c r="W7770" s="36"/>
      <c r="X7770" s="7"/>
    </row>
    <row r="7771" spans="23:24">
      <c r="W7771" s="36"/>
      <c r="X7771" s="7"/>
    </row>
    <row r="7772" spans="23:24">
      <c r="W7772" s="36"/>
      <c r="X7772" s="7"/>
    </row>
    <row r="7773" spans="23:24">
      <c r="W7773" s="36"/>
      <c r="X7773" s="7"/>
    </row>
    <row r="7774" spans="23:24">
      <c r="W7774" s="36"/>
      <c r="X7774" s="7"/>
    </row>
    <row r="7775" spans="23:24">
      <c r="W7775" s="36"/>
      <c r="X7775" s="7"/>
    </row>
    <row r="7776" spans="23:24">
      <c r="W7776" s="36"/>
      <c r="X7776" s="7"/>
    </row>
    <row r="7777" spans="23:24">
      <c r="W7777" s="36"/>
      <c r="X7777" s="7"/>
    </row>
    <row r="7778" spans="23:24">
      <c r="W7778" s="36"/>
      <c r="X7778" s="7"/>
    </row>
    <row r="7779" spans="23:24">
      <c r="W7779" s="36"/>
      <c r="X7779" s="7"/>
    </row>
    <row r="7780" spans="23:24">
      <c r="W7780" s="36"/>
      <c r="X7780" s="7"/>
    </row>
    <row r="7781" spans="23:24">
      <c r="W7781" s="36"/>
      <c r="X7781" s="7"/>
    </row>
    <row r="7782" spans="23:24">
      <c r="W7782" s="36"/>
      <c r="X7782" s="7"/>
    </row>
    <row r="7783" spans="23:24">
      <c r="W7783" s="36"/>
      <c r="X7783" s="7"/>
    </row>
    <row r="7784" spans="23:24">
      <c r="W7784" s="36"/>
      <c r="X7784" s="7"/>
    </row>
    <row r="7785" spans="23:24">
      <c r="W7785" s="36"/>
      <c r="X7785" s="7"/>
    </row>
    <row r="7786" spans="23:24">
      <c r="W7786" s="36"/>
      <c r="X7786" s="7"/>
    </row>
    <row r="7787" spans="23:24">
      <c r="W7787" s="36"/>
      <c r="X7787" s="7"/>
    </row>
    <row r="7788" spans="23:24">
      <c r="W7788" s="36"/>
      <c r="X7788" s="7"/>
    </row>
    <row r="7789" spans="23:24">
      <c r="W7789" s="36"/>
      <c r="X7789" s="7"/>
    </row>
    <row r="7790" spans="23:24">
      <c r="W7790" s="36"/>
      <c r="X7790" s="7"/>
    </row>
    <row r="7791" spans="23:24">
      <c r="W7791" s="36"/>
      <c r="X7791" s="7"/>
    </row>
    <row r="7792" spans="23:24">
      <c r="W7792" s="36"/>
      <c r="X7792" s="7"/>
    </row>
    <row r="7793" spans="23:24">
      <c r="W7793" s="36"/>
      <c r="X7793" s="7"/>
    </row>
    <row r="7794" spans="23:24">
      <c r="W7794" s="36"/>
      <c r="X7794" s="7"/>
    </row>
    <row r="7795" spans="23:24">
      <c r="W7795" s="36"/>
      <c r="X7795" s="7"/>
    </row>
    <row r="7796" spans="23:24">
      <c r="W7796" s="36"/>
      <c r="X7796" s="7"/>
    </row>
    <row r="7797" spans="23:24">
      <c r="W7797" s="36"/>
      <c r="X7797" s="7"/>
    </row>
    <row r="7798" spans="23:24">
      <c r="W7798" s="36"/>
      <c r="X7798" s="7"/>
    </row>
    <row r="7799" spans="23:24">
      <c r="W7799" s="36"/>
      <c r="X7799" s="7"/>
    </row>
    <row r="7800" spans="23:24">
      <c r="W7800" s="36"/>
      <c r="X7800" s="7"/>
    </row>
    <row r="7801" spans="23:24">
      <c r="W7801" s="36"/>
      <c r="X7801" s="7"/>
    </row>
    <row r="7802" spans="23:24">
      <c r="W7802" s="36"/>
      <c r="X7802" s="7"/>
    </row>
    <row r="7803" spans="23:24">
      <c r="W7803" s="36"/>
      <c r="X7803" s="7"/>
    </row>
    <row r="7804" spans="23:24">
      <c r="W7804" s="36"/>
      <c r="X7804" s="7"/>
    </row>
    <row r="7805" spans="23:24">
      <c r="W7805" s="36"/>
      <c r="X7805" s="7"/>
    </row>
    <row r="7806" spans="23:24">
      <c r="W7806" s="36"/>
      <c r="X7806" s="7"/>
    </row>
    <row r="7807" spans="23:24">
      <c r="W7807" s="36"/>
      <c r="X7807" s="7"/>
    </row>
    <row r="7808" spans="23:24">
      <c r="W7808" s="36"/>
      <c r="X7808" s="7"/>
    </row>
    <row r="7809" spans="23:24">
      <c r="W7809" s="36"/>
      <c r="X7809" s="7"/>
    </row>
    <row r="7810" spans="23:24">
      <c r="W7810" s="36"/>
      <c r="X7810" s="7"/>
    </row>
    <row r="7811" spans="23:24">
      <c r="W7811" s="36"/>
      <c r="X7811" s="7"/>
    </row>
    <row r="7812" spans="23:24">
      <c r="W7812" s="36"/>
      <c r="X7812" s="7"/>
    </row>
    <row r="7813" spans="23:24">
      <c r="W7813" s="36"/>
      <c r="X7813" s="7"/>
    </row>
    <row r="7814" spans="23:24">
      <c r="W7814" s="36"/>
      <c r="X7814" s="7"/>
    </row>
    <row r="7815" spans="23:24">
      <c r="W7815" s="36"/>
      <c r="X7815" s="7"/>
    </row>
    <row r="7816" spans="23:24">
      <c r="W7816" s="36"/>
      <c r="X7816" s="7"/>
    </row>
    <row r="7817" spans="23:24">
      <c r="W7817" s="36"/>
      <c r="X7817" s="7"/>
    </row>
    <row r="7818" spans="23:24">
      <c r="W7818" s="36"/>
      <c r="X7818" s="7"/>
    </row>
    <row r="7819" spans="23:24">
      <c r="W7819" s="36"/>
      <c r="X7819" s="7"/>
    </row>
    <row r="7820" spans="23:24">
      <c r="W7820" s="36"/>
      <c r="X7820" s="7"/>
    </row>
    <row r="7821" spans="23:24">
      <c r="W7821" s="36"/>
      <c r="X7821" s="7"/>
    </row>
    <row r="7822" spans="23:24">
      <c r="W7822" s="36"/>
      <c r="X7822" s="7"/>
    </row>
    <row r="7823" spans="23:24">
      <c r="W7823" s="36"/>
      <c r="X7823" s="7"/>
    </row>
    <row r="7824" spans="23:24">
      <c r="W7824" s="36"/>
      <c r="X7824" s="7"/>
    </row>
    <row r="7825" spans="23:24">
      <c r="W7825" s="36"/>
      <c r="X7825" s="7"/>
    </row>
    <row r="7826" spans="23:24">
      <c r="W7826" s="36"/>
      <c r="X7826" s="7"/>
    </row>
    <row r="7827" spans="23:24">
      <c r="W7827" s="36"/>
      <c r="X7827" s="7"/>
    </row>
    <row r="7828" spans="23:24">
      <c r="W7828" s="36"/>
      <c r="X7828" s="7"/>
    </row>
    <row r="7829" spans="23:24">
      <c r="W7829" s="36"/>
      <c r="X7829" s="7"/>
    </row>
    <row r="7830" spans="23:24">
      <c r="W7830" s="36"/>
      <c r="X7830" s="7"/>
    </row>
    <row r="7831" spans="23:24">
      <c r="W7831" s="36"/>
      <c r="X7831" s="7"/>
    </row>
    <row r="7832" spans="23:24">
      <c r="W7832" s="36"/>
      <c r="X7832" s="7"/>
    </row>
    <row r="7833" spans="23:24">
      <c r="W7833" s="36"/>
      <c r="X7833" s="7"/>
    </row>
    <row r="7834" spans="23:24">
      <c r="W7834" s="36"/>
      <c r="X7834" s="7"/>
    </row>
    <row r="7835" spans="23:24">
      <c r="W7835" s="36"/>
      <c r="X7835" s="7"/>
    </row>
    <row r="7836" spans="23:24">
      <c r="W7836" s="36"/>
      <c r="X7836" s="7"/>
    </row>
    <row r="7837" spans="23:24">
      <c r="W7837" s="36"/>
      <c r="X7837" s="7"/>
    </row>
    <row r="7838" spans="23:24">
      <c r="W7838" s="36"/>
      <c r="X7838" s="7"/>
    </row>
    <row r="7839" spans="23:24">
      <c r="W7839" s="36"/>
      <c r="X7839" s="7"/>
    </row>
    <row r="7840" spans="23:24">
      <c r="W7840" s="36"/>
      <c r="X7840" s="7"/>
    </row>
    <row r="7841" spans="23:24">
      <c r="W7841" s="36"/>
      <c r="X7841" s="7"/>
    </row>
    <row r="7842" spans="23:24">
      <c r="W7842" s="36"/>
      <c r="X7842" s="7"/>
    </row>
    <row r="7843" spans="23:24">
      <c r="W7843" s="36"/>
      <c r="X7843" s="7"/>
    </row>
    <row r="7844" spans="23:24">
      <c r="W7844" s="36"/>
      <c r="X7844" s="7"/>
    </row>
    <row r="7845" spans="23:24">
      <c r="W7845" s="36"/>
      <c r="X7845" s="7"/>
    </row>
    <row r="7846" spans="23:24">
      <c r="W7846" s="36"/>
      <c r="X7846" s="7"/>
    </row>
    <row r="7847" spans="23:24">
      <c r="W7847" s="36"/>
      <c r="X7847" s="7"/>
    </row>
    <row r="7848" spans="23:24">
      <c r="W7848" s="36"/>
      <c r="X7848" s="7"/>
    </row>
    <row r="7849" spans="23:24">
      <c r="W7849" s="36"/>
      <c r="X7849" s="7"/>
    </row>
    <row r="7850" spans="23:24">
      <c r="W7850" s="36"/>
      <c r="X7850" s="7"/>
    </row>
    <row r="7851" spans="23:24">
      <c r="W7851" s="36"/>
      <c r="X7851" s="7"/>
    </row>
    <row r="7852" spans="23:24">
      <c r="W7852" s="36"/>
      <c r="X7852" s="7"/>
    </row>
    <row r="7853" spans="23:24">
      <c r="W7853" s="36"/>
      <c r="X7853" s="7"/>
    </row>
    <row r="7854" spans="23:24">
      <c r="W7854" s="36"/>
      <c r="X7854" s="7"/>
    </row>
    <row r="7855" spans="23:24">
      <c r="W7855" s="36"/>
      <c r="X7855" s="7"/>
    </row>
    <row r="7856" spans="23:24">
      <c r="W7856" s="36"/>
      <c r="X7856" s="7"/>
    </row>
    <row r="7857" spans="23:24">
      <c r="W7857" s="36"/>
      <c r="X7857" s="7"/>
    </row>
    <row r="7858" spans="23:24">
      <c r="W7858" s="36"/>
      <c r="X7858" s="7"/>
    </row>
    <row r="7859" spans="23:24">
      <c r="W7859" s="36"/>
      <c r="X7859" s="7"/>
    </row>
    <row r="7860" spans="23:24">
      <c r="W7860" s="36"/>
      <c r="X7860" s="7"/>
    </row>
    <row r="7861" spans="23:24">
      <c r="W7861" s="36"/>
      <c r="X7861" s="7"/>
    </row>
    <row r="7862" spans="23:24">
      <c r="W7862" s="36"/>
      <c r="X7862" s="7"/>
    </row>
    <row r="7863" spans="23:24">
      <c r="W7863" s="36"/>
      <c r="X7863" s="7"/>
    </row>
    <row r="7864" spans="23:24">
      <c r="W7864" s="36"/>
      <c r="X7864" s="7"/>
    </row>
    <row r="7865" spans="23:24">
      <c r="W7865" s="36"/>
      <c r="X7865" s="7"/>
    </row>
    <row r="7866" spans="23:24">
      <c r="W7866" s="36"/>
      <c r="X7866" s="7"/>
    </row>
    <row r="7867" spans="23:24">
      <c r="W7867" s="36"/>
      <c r="X7867" s="7"/>
    </row>
    <row r="7868" spans="23:24">
      <c r="W7868" s="36"/>
      <c r="X7868" s="7"/>
    </row>
    <row r="7869" spans="23:24">
      <c r="W7869" s="36"/>
      <c r="X7869" s="7"/>
    </row>
    <row r="7870" spans="23:24">
      <c r="W7870" s="36"/>
      <c r="X7870" s="7"/>
    </row>
    <row r="7871" spans="23:24">
      <c r="W7871" s="36"/>
      <c r="X7871" s="7"/>
    </row>
    <row r="7872" spans="23:24">
      <c r="W7872" s="36"/>
      <c r="X7872" s="7"/>
    </row>
    <row r="7873" spans="23:24">
      <c r="W7873" s="36"/>
      <c r="X7873" s="7"/>
    </row>
    <row r="7874" spans="23:24">
      <c r="W7874" s="36"/>
      <c r="X7874" s="7"/>
    </row>
    <row r="7875" spans="23:24">
      <c r="W7875" s="36"/>
      <c r="X7875" s="7"/>
    </row>
    <row r="7876" spans="23:24">
      <c r="W7876" s="36"/>
      <c r="X7876" s="7"/>
    </row>
    <row r="7877" spans="23:24">
      <c r="W7877" s="36"/>
      <c r="X7877" s="7"/>
    </row>
    <row r="7878" spans="23:24">
      <c r="W7878" s="36"/>
      <c r="X7878" s="7"/>
    </row>
    <row r="7879" spans="23:24">
      <c r="W7879" s="36"/>
      <c r="X7879" s="7"/>
    </row>
    <row r="7880" spans="23:24">
      <c r="W7880" s="36"/>
      <c r="X7880" s="7"/>
    </row>
    <row r="7881" spans="23:24">
      <c r="W7881" s="36"/>
      <c r="X7881" s="7"/>
    </row>
    <row r="7882" spans="23:24">
      <c r="W7882" s="36"/>
      <c r="X7882" s="7"/>
    </row>
    <row r="7883" spans="23:24">
      <c r="W7883" s="36"/>
      <c r="X7883" s="7"/>
    </row>
    <row r="7884" spans="23:24">
      <c r="W7884" s="36"/>
      <c r="X7884" s="7"/>
    </row>
    <row r="7885" spans="23:24">
      <c r="W7885" s="36"/>
      <c r="X7885" s="7"/>
    </row>
    <row r="7886" spans="23:24">
      <c r="W7886" s="36"/>
      <c r="X7886" s="7"/>
    </row>
    <row r="7887" spans="23:24">
      <c r="W7887" s="36"/>
      <c r="X7887" s="7"/>
    </row>
    <row r="7888" spans="23:24">
      <c r="W7888" s="36"/>
      <c r="X7888" s="7"/>
    </row>
    <row r="7889" spans="23:24">
      <c r="W7889" s="36"/>
      <c r="X7889" s="7"/>
    </row>
    <row r="7890" spans="23:24">
      <c r="W7890" s="36"/>
      <c r="X7890" s="7"/>
    </row>
    <row r="7891" spans="23:24">
      <c r="W7891" s="36"/>
      <c r="X7891" s="7"/>
    </row>
    <row r="7892" spans="23:24">
      <c r="W7892" s="36"/>
      <c r="X7892" s="7"/>
    </row>
    <row r="7893" spans="23:24">
      <c r="W7893" s="36"/>
      <c r="X7893" s="7"/>
    </row>
    <row r="7894" spans="23:24">
      <c r="W7894" s="36"/>
      <c r="X7894" s="7"/>
    </row>
    <row r="7895" spans="23:24">
      <c r="W7895" s="36"/>
      <c r="X7895" s="7"/>
    </row>
    <row r="7896" spans="23:24">
      <c r="W7896" s="36"/>
      <c r="X7896" s="7"/>
    </row>
    <row r="7897" spans="23:24">
      <c r="W7897" s="36"/>
      <c r="X7897" s="7"/>
    </row>
    <row r="7898" spans="23:24">
      <c r="W7898" s="36"/>
      <c r="X7898" s="7"/>
    </row>
    <row r="7899" spans="23:24">
      <c r="W7899" s="36"/>
      <c r="X7899" s="7"/>
    </row>
    <row r="7900" spans="23:24">
      <c r="W7900" s="36"/>
      <c r="X7900" s="7"/>
    </row>
    <row r="7901" spans="23:24">
      <c r="W7901" s="36"/>
      <c r="X7901" s="7"/>
    </row>
    <row r="7902" spans="23:24">
      <c r="W7902" s="36"/>
      <c r="X7902" s="7"/>
    </row>
    <row r="7903" spans="23:24">
      <c r="W7903" s="36"/>
      <c r="X7903" s="7"/>
    </row>
    <row r="7904" spans="23:24">
      <c r="W7904" s="36"/>
      <c r="X7904" s="7"/>
    </row>
    <row r="7905" spans="23:24">
      <c r="W7905" s="36"/>
      <c r="X7905" s="7"/>
    </row>
    <row r="7906" spans="23:24">
      <c r="W7906" s="36"/>
      <c r="X7906" s="7"/>
    </row>
    <row r="7907" spans="23:24">
      <c r="W7907" s="36"/>
      <c r="X7907" s="7"/>
    </row>
    <row r="7908" spans="23:24">
      <c r="W7908" s="36"/>
      <c r="X7908" s="7"/>
    </row>
    <row r="7909" spans="23:24">
      <c r="W7909" s="36"/>
      <c r="X7909" s="7"/>
    </row>
    <row r="7910" spans="23:24">
      <c r="W7910" s="36"/>
      <c r="X7910" s="7"/>
    </row>
    <row r="7911" spans="23:24">
      <c r="W7911" s="36"/>
      <c r="X7911" s="7"/>
    </row>
    <row r="7912" spans="23:24">
      <c r="W7912" s="36"/>
      <c r="X7912" s="7"/>
    </row>
    <row r="7913" spans="23:24">
      <c r="W7913" s="36"/>
      <c r="X7913" s="7"/>
    </row>
    <row r="7914" spans="23:24">
      <c r="W7914" s="36"/>
      <c r="X7914" s="7"/>
    </row>
    <row r="7915" spans="23:24">
      <c r="W7915" s="36"/>
      <c r="X7915" s="7"/>
    </row>
    <row r="7916" spans="23:24">
      <c r="W7916" s="36"/>
      <c r="X7916" s="7"/>
    </row>
    <row r="7917" spans="23:24">
      <c r="W7917" s="36"/>
      <c r="X7917" s="7"/>
    </row>
    <row r="7918" spans="23:24">
      <c r="W7918" s="36"/>
      <c r="X7918" s="7"/>
    </row>
    <row r="7919" spans="23:24">
      <c r="W7919" s="36"/>
      <c r="X7919" s="7"/>
    </row>
    <row r="7920" spans="23:24">
      <c r="W7920" s="36"/>
      <c r="X7920" s="7"/>
    </row>
    <row r="7921" spans="23:24">
      <c r="W7921" s="36"/>
      <c r="X7921" s="7"/>
    </row>
    <row r="7922" spans="23:24">
      <c r="W7922" s="36"/>
      <c r="X7922" s="7"/>
    </row>
    <row r="7923" spans="23:24">
      <c r="W7923" s="36"/>
      <c r="X7923" s="7"/>
    </row>
    <row r="7924" spans="23:24">
      <c r="W7924" s="36"/>
      <c r="X7924" s="7"/>
    </row>
    <row r="7925" spans="23:24">
      <c r="W7925" s="36"/>
      <c r="X7925" s="7"/>
    </row>
    <row r="7926" spans="23:24">
      <c r="W7926" s="36"/>
      <c r="X7926" s="7"/>
    </row>
    <row r="7927" spans="23:24">
      <c r="W7927" s="36"/>
      <c r="X7927" s="7"/>
    </row>
    <row r="7928" spans="23:24">
      <c r="W7928" s="36"/>
      <c r="X7928" s="7"/>
    </row>
    <row r="7929" spans="23:24">
      <c r="W7929" s="36"/>
      <c r="X7929" s="7"/>
    </row>
    <row r="7930" spans="23:24">
      <c r="W7930" s="36"/>
      <c r="X7930" s="7"/>
    </row>
    <row r="7931" spans="23:24">
      <c r="W7931" s="36"/>
      <c r="X7931" s="7"/>
    </row>
    <row r="7932" spans="23:24">
      <c r="W7932" s="36"/>
      <c r="X7932" s="7"/>
    </row>
    <row r="7933" spans="23:24">
      <c r="W7933" s="36"/>
      <c r="X7933" s="7"/>
    </row>
    <row r="7934" spans="23:24">
      <c r="W7934" s="36"/>
      <c r="X7934" s="7"/>
    </row>
    <row r="7935" spans="23:24">
      <c r="W7935" s="36"/>
      <c r="X7935" s="7"/>
    </row>
    <row r="7936" spans="23:24">
      <c r="W7936" s="36"/>
      <c r="X7936" s="7"/>
    </row>
    <row r="7937" spans="23:24">
      <c r="W7937" s="36"/>
      <c r="X7937" s="7"/>
    </row>
    <row r="7938" spans="23:24">
      <c r="W7938" s="36"/>
      <c r="X7938" s="7"/>
    </row>
    <row r="7939" spans="23:24">
      <c r="W7939" s="36"/>
      <c r="X7939" s="7"/>
    </row>
    <row r="7940" spans="23:24">
      <c r="W7940" s="36"/>
      <c r="X7940" s="7"/>
    </row>
    <row r="7941" spans="23:24">
      <c r="W7941" s="36"/>
      <c r="X7941" s="7"/>
    </row>
    <row r="7942" spans="23:24">
      <c r="W7942" s="36"/>
      <c r="X7942" s="7"/>
    </row>
    <row r="7943" spans="23:24">
      <c r="W7943" s="36"/>
      <c r="X7943" s="7"/>
    </row>
    <row r="7944" spans="23:24">
      <c r="W7944" s="36"/>
      <c r="X7944" s="7"/>
    </row>
    <row r="7945" spans="23:24">
      <c r="W7945" s="36"/>
      <c r="X7945" s="7"/>
    </row>
    <row r="7946" spans="23:24">
      <c r="W7946" s="36"/>
      <c r="X7946" s="7"/>
    </row>
    <row r="7947" spans="23:24">
      <c r="W7947" s="36"/>
      <c r="X7947" s="7"/>
    </row>
    <row r="7948" spans="23:24">
      <c r="W7948" s="36"/>
      <c r="X7948" s="7"/>
    </row>
    <row r="7949" spans="23:24">
      <c r="W7949" s="36"/>
      <c r="X7949" s="7"/>
    </row>
    <row r="7950" spans="23:24">
      <c r="W7950" s="36"/>
      <c r="X7950" s="7"/>
    </row>
    <row r="7951" spans="23:24">
      <c r="W7951" s="36"/>
      <c r="X7951" s="7"/>
    </row>
    <row r="7952" spans="23:24">
      <c r="W7952" s="36"/>
      <c r="X7952" s="7"/>
    </row>
    <row r="7953" spans="23:24">
      <c r="W7953" s="36"/>
      <c r="X7953" s="7"/>
    </row>
    <row r="7954" spans="23:24">
      <c r="W7954" s="36"/>
      <c r="X7954" s="7"/>
    </row>
    <row r="7955" spans="23:24">
      <c r="W7955" s="36"/>
      <c r="X7955" s="7"/>
    </row>
    <row r="7956" spans="23:24">
      <c r="W7956" s="36"/>
      <c r="X7956" s="7"/>
    </row>
    <row r="7957" spans="23:24">
      <c r="W7957" s="36"/>
      <c r="X7957" s="7"/>
    </row>
    <row r="7958" spans="23:24">
      <c r="W7958" s="36"/>
      <c r="X7958" s="7"/>
    </row>
    <row r="7959" spans="23:24">
      <c r="W7959" s="36"/>
      <c r="X7959" s="7"/>
    </row>
    <row r="7960" spans="23:24">
      <c r="W7960" s="36"/>
      <c r="X7960" s="7"/>
    </row>
    <row r="7961" spans="23:24">
      <c r="W7961" s="36"/>
      <c r="X7961" s="7"/>
    </row>
    <row r="7962" spans="23:24">
      <c r="W7962" s="36"/>
      <c r="X7962" s="7"/>
    </row>
    <row r="7963" spans="23:24">
      <c r="W7963" s="36"/>
      <c r="X7963" s="7"/>
    </row>
    <row r="7964" spans="23:24">
      <c r="W7964" s="36"/>
      <c r="X7964" s="7"/>
    </row>
    <row r="7965" spans="23:24">
      <c r="W7965" s="36"/>
      <c r="X7965" s="7"/>
    </row>
    <row r="7966" spans="23:24">
      <c r="W7966" s="36"/>
      <c r="X7966" s="7"/>
    </row>
    <row r="7967" spans="23:24">
      <c r="W7967" s="36"/>
      <c r="X7967" s="7"/>
    </row>
    <row r="7968" spans="23:24">
      <c r="W7968" s="36"/>
      <c r="X7968" s="7"/>
    </row>
    <row r="7969" spans="23:24">
      <c r="W7969" s="36"/>
      <c r="X7969" s="7"/>
    </row>
    <row r="7970" spans="23:24">
      <c r="W7970" s="36"/>
      <c r="X7970" s="7"/>
    </row>
    <row r="7971" spans="23:24">
      <c r="W7971" s="36"/>
      <c r="X7971" s="7"/>
    </row>
    <row r="7972" spans="23:24">
      <c r="W7972" s="36"/>
      <c r="X7972" s="7"/>
    </row>
    <row r="7973" spans="23:24">
      <c r="W7973" s="36"/>
      <c r="X7973" s="7"/>
    </row>
    <row r="7974" spans="23:24">
      <c r="W7974" s="36"/>
      <c r="X7974" s="7"/>
    </row>
    <row r="7975" spans="23:24">
      <c r="W7975" s="36"/>
      <c r="X7975" s="7"/>
    </row>
    <row r="7976" spans="23:24">
      <c r="W7976" s="36"/>
      <c r="X7976" s="7"/>
    </row>
    <row r="7977" spans="23:24">
      <c r="W7977" s="36"/>
      <c r="X7977" s="7"/>
    </row>
    <row r="7978" spans="23:24">
      <c r="W7978" s="36"/>
      <c r="X7978" s="7"/>
    </row>
    <row r="7979" spans="23:24">
      <c r="W7979" s="36"/>
      <c r="X7979" s="7"/>
    </row>
    <row r="7980" spans="23:24">
      <c r="W7980" s="36"/>
      <c r="X7980" s="7"/>
    </row>
    <row r="7981" spans="23:24">
      <c r="W7981" s="36"/>
      <c r="X7981" s="7"/>
    </row>
    <row r="7982" spans="23:24">
      <c r="W7982" s="36"/>
      <c r="X7982" s="7"/>
    </row>
    <row r="7983" spans="23:24">
      <c r="W7983" s="36"/>
      <c r="X7983" s="7"/>
    </row>
    <row r="7984" spans="23:24">
      <c r="W7984" s="36"/>
      <c r="X7984" s="7"/>
    </row>
    <row r="7985" spans="23:24">
      <c r="W7985" s="36"/>
      <c r="X7985" s="7"/>
    </row>
    <row r="7986" spans="23:24">
      <c r="W7986" s="36"/>
      <c r="X7986" s="7"/>
    </row>
    <row r="7987" spans="23:24">
      <c r="W7987" s="36"/>
      <c r="X7987" s="7"/>
    </row>
    <row r="7988" spans="23:24">
      <c r="W7988" s="36"/>
      <c r="X7988" s="7"/>
    </row>
    <row r="7989" spans="23:24">
      <c r="W7989" s="36"/>
      <c r="X7989" s="7"/>
    </row>
    <row r="7990" spans="23:24">
      <c r="W7990" s="36"/>
      <c r="X7990" s="7"/>
    </row>
    <row r="7991" spans="23:24">
      <c r="W7991" s="36"/>
      <c r="X7991" s="7"/>
    </row>
    <row r="7992" spans="23:24">
      <c r="W7992" s="36"/>
      <c r="X7992" s="7"/>
    </row>
    <row r="7993" spans="23:24">
      <c r="W7993" s="36"/>
      <c r="X7993" s="7"/>
    </row>
    <row r="7994" spans="23:24">
      <c r="W7994" s="36"/>
      <c r="X7994" s="7"/>
    </row>
    <row r="7995" spans="23:24">
      <c r="W7995" s="36"/>
      <c r="X7995" s="7"/>
    </row>
    <row r="7996" spans="23:24">
      <c r="W7996" s="36"/>
      <c r="X7996" s="7"/>
    </row>
    <row r="7997" spans="23:24">
      <c r="W7997" s="36"/>
      <c r="X7997" s="7"/>
    </row>
    <row r="7998" spans="23:24">
      <c r="W7998" s="36"/>
      <c r="X7998" s="7"/>
    </row>
    <row r="7999" spans="23:24">
      <c r="W7999" s="36"/>
      <c r="X7999" s="7"/>
    </row>
    <row r="8000" spans="23:24">
      <c r="W8000" s="36"/>
      <c r="X8000" s="7"/>
    </row>
    <row r="8001" spans="23:24">
      <c r="W8001" s="36"/>
      <c r="X8001" s="7"/>
    </row>
    <row r="8002" spans="23:24">
      <c r="W8002" s="36"/>
      <c r="X8002" s="7"/>
    </row>
    <row r="8003" spans="23:24">
      <c r="W8003" s="36"/>
      <c r="X8003" s="7"/>
    </row>
    <row r="8004" spans="23:24">
      <c r="W8004" s="36"/>
      <c r="X8004" s="7"/>
    </row>
    <row r="8005" spans="23:24">
      <c r="W8005" s="36"/>
      <c r="X8005" s="7"/>
    </row>
    <row r="8006" spans="23:24">
      <c r="W8006" s="36"/>
      <c r="X8006" s="7"/>
    </row>
    <row r="8007" spans="23:24">
      <c r="W8007" s="36"/>
      <c r="X8007" s="7"/>
    </row>
    <row r="8008" spans="23:24">
      <c r="W8008" s="36"/>
      <c r="X8008" s="7"/>
    </row>
    <row r="8009" spans="23:24">
      <c r="W8009" s="36"/>
      <c r="X8009" s="7"/>
    </row>
    <row r="8010" spans="23:24">
      <c r="W8010" s="36"/>
      <c r="X8010" s="7"/>
    </row>
    <row r="8011" spans="23:24">
      <c r="W8011" s="36"/>
      <c r="X8011" s="7"/>
    </row>
    <row r="8012" spans="23:24">
      <c r="W8012" s="36"/>
      <c r="X8012" s="7"/>
    </row>
    <row r="8013" spans="23:24">
      <c r="W8013" s="36"/>
      <c r="X8013" s="7"/>
    </row>
    <row r="8014" spans="23:24">
      <c r="W8014" s="36"/>
      <c r="X8014" s="7"/>
    </row>
    <row r="8015" spans="23:24">
      <c r="W8015" s="36"/>
      <c r="X8015" s="7"/>
    </row>
    <row r="8016" spans="23:24">
      <c r="W8016" s="36"/>
      <c r="X8016" s="7"/>
    </row>
    <row r="8017" spans="23:24">
      <c r="W8017" s="36"/>
      <c r="X8017" s="7"/>
    </row>
    <row r="8018" spans="23:24">
      <c r="W8018" s="36"/>
      <c r="X8018" s="7"/>
    </row>
    <row r="8019" spans="23:24">
      <c r="W8019" s="36"/>
      <c r="X8019" s="7"/>
    </row>
    <row r="8020" spans="23:24">
      <c r="W8020" s="36"/>
      <c r="X8020" s="7"/>
    </row>
    <row r="8021" spans="23:24">
      <c r="W8021" s="36"/>
      <c r="X8021" s="7"/>
    </row>
    <row r="8022" spans="23:24">
      <c r="W8022" s="36"/>
      <c r="X8022" s="7"/>
    </row>
    <row r="8023" spans="23:24">
      <c r="W8023" s="36"/>
      <c r="X8023" s="7"/>
    </row>
    <row r="8024" spans="23:24">
      <c r="W8024" s="36"/>
      <c r="X8024" s="7"/>
    </row>
    <row r="8025" spans="23:24">
      <c r="W8025" s="36"/>
      <c r="X8025" s="7"/>
    </row>
    <row r="8026" spans="23:24">
      <c r="W8026" s="36"/>
      <c r="X8026" s="7"/>
    </row>
    <row r="8027" spans="23:24">
      <c r="W8027" s="36"/>
      <c r="X8027" s="7"/>
    </row>
    <row r="8028" spans="23:24">
      <c r="W8028" s="36"/>
      <c r="X8028" s="7"/>
    </row>
    <row r="8029" spans="23:24">
      <c r="W8029" s="36"/>
      <c r="X8029" s="7"/>
    </row>
    <row r="8030" spans="23:24">
      <c r="W8030" s="36"/>
      <c r="X8030" s="7"/>
    </row>
    <row r="8031" spans="23:24">
      <c r="W8031" s="36"/>
      <c r="X8031" s="7"/>
    </row>
    <row r="8032" spans="23:24">
      <c r="W8032" s="36"/>
      <c r="X8032" s="7"/>
    </row>
    <row r="8033" spans="23:24">
      <c r="W8033" s="36"/>
      <c r="X8033" s="7"/>
    </row>
    <row r="8034" spans="23:24">
      <c r="W8034" s="36"/>
      <c r="X8034" s="7"/>
    </row>
    <row r="8035" spans="23:24">
      <c r="W8035" s="36"/>
      <c r="X8035" s="7"/>
    </row>
    <row r="8036" spans="23:24">
      <c r="W8036" s="36"/>
      <c r="X8036" s="7"/>
    </row>
    <row r="8037" spans="23:24">
      <c r="W8037" s="36"/>
      <c r="X8037" s="7"/>
    </row>
    <row r="8038" spans="23:24">
      <c r="W8038" s="36"/>
      <c r="X8038" s="7"/>
    </row>
    <row r="8039" spans="23:24">
      <c r="W8039" s="36"/>
      <c r="X8039" s="7"/>
    </row>
    <row r="8040" spans="23:24">
      <c r="W8040" s="36"/>
      <c r="X8040" s="7"/>
    </row>
    <row r="8041" spans="23:24">
      <c r="W8041" s="36"/>
      <c r="X8041" s="7"/>
    </row>
    <row r="8042" spans="23:24">
      <c r="W8042" s="36"/>
      <c r="X8042" s="7"/>
    </row>
    <row r="8043" spans="23:24">
      <c r="W8043" s="36"/>
      <c r="X8043" s="7"/>
    </row>
    <row r="8044" spans="23:24">
      <c r="W8044" s="36"/>
      <c r="X8044" s="7"/>
    </row>
    <row r="8045" spans="23:24">
      <c r="W8045" s="36"/>
      <c r="X8045" s="7"/>
    </row>
    <row r="8046" spans="23:24">
      <c r="W8046" s="36"/>
      <c r="X8046" s="7"/>
    </row>
    <row r="8047" spans="23:24">
      <c r="W8047" s="36"/>
      <c r="X8047" s="7"/>
    </row>
    <row r="8048" spans="23:24">
      <c r="W8048" s="36"/>
      <c r="X8048" s="7"/>
    </row>
    <row r="8049" spans="23:24">
      <c r="W8049" s="36"/>
      <c r="X8049" s="7"/>
    </row>
    <row r="8050" spans="23:24">
      <c r="W8050" s="36"/>
      <c r="X8050" s="7"/>
    </row>
    <row r="8051" spans="23:24">
      <c r="W8051" s="36"/>
      <c r="X8051" s="7"/>
    </row>
    <row r="8052" spans="23:24">
      <c r="W8052" s="36"/>
      <c r="X8052" s="7"/>
    </row>
    <row r="8053" spans="23:24">
      <c r="W8053" s="36"/>
      <c r="X8053" s="7"/>
    </row>
    <row r="8054" spans="23:24">
      <c r="W8054" s="36"/>
      <c r="X8054" s="7"/>
    </row>
    <row r="8055" spans="23:24">
      <c r="W8055" s="36"/>
      <c r="X8055" s="7"/>
    </row>
    <row r="8056" spans="23:24">
      <c r="W8056" s="36"/>
      <c r="X8056" s="7"/>
    </row>
    <row r="8057" spans="23:24">
      <c r="W8057" s="36"/>
      <c r="X8057" s="7"/>
    </row>
    <row r="8058" spans="23:24">
      <c r="W8058" s="36"/>
      <c r="X8058" s="7"/>
    </row>
    <row r="8059" spans="23:24">
      <c r="W8059" s="36"/>
      <c r="X8059" s="7"/>
    </row>
    <row r="8060" spans="23:24">
      <c r="W8060" s="36"/>
      <c r="X8060" s="7"/>
    </row>
    <row r="8061" spans="23:24">
      <c r="W8061" s="36"/>
      <c r="X8061" s="7"/>
    </row>
    <row r="8062" spans="23:24">
      <c r="W8062" s="36"/>
      <c r="X8062" s="7"/>
    </row>
    <row r="8063" spans="23:24">
      <c r="W8063" s="36"/>
      <c r="X8063" s="7"/>
    </row>
    <row r="8064" spans="23:24">
      <c r="W8064" s="36"/>
      <c r="X8064" s="7"/>
    </row>
    <row r="8065" spans="23:24">
      <c r="W8065" s="36"/>
      <c r="X8065" s="7"/>
    </row>
    <row r="8066" spans="23:24">
      <c r="W8066" s="36"/>
      <c r="X8066" s="7"/>
    </row>
    <row r="8067" spans="23:24">
      <c r="W8067" s="36"/>
      <c r="X8067" s="7"/>
    </row>
    <row r="8068" spans="23:24">
      <c r="W8068" s="36"/>
      <c r="X8068" s="7"/>
    </row>
    <row r="8069" spans="23:24">
      <c r="W8069" s="36"/>
      <c r="X8069" s="7"/>
    </row>
    <row r="8070" spans="23:24">
      <c r="W8070" s="36"/>
      <c r="X8070" s="7"/>
    </row>
    <row r="8071" spans="23:24">
      <c r="W8071" s="36"/>
      <c r="X8071" s="7"/>
    </row>
    <row r="8072" spans="23:24">
      <c r="W8072" s="36"/>
      <c r="X8072" s="7"/>
    </row>
    <row r="8073" spans="23:24">
      <c r="W8073" s="36"/>
      <c r="X8073" s="7"/>
    </row>
    <row r="8074" spans="23:24">
      <c r="W8074" s="36"/>
      <c r="X8074" s="7"/>
    </row>
    <row r="8075" spans="23:24">
      <c r="W8075" s="36"/>
      <c r="X8075" s="7"/>
    </row>
    <row r="8076" spans="23:24">
      <c r="W8076" s="36"/>
      <c r="X8076" s="7"/>
    </row>
    <row r="8077" spans="23:24">
      <c r="W8077" s="36"/>
      <c r="X8077" s="7"/>
    </row>
    <row r="8078" spans="23:24">
      <c r="W8078" s="36"/>
      <c r="X8078" s="7"/>
    </row>
    <row r="8079" spans="23:24">
      <c r="W8079" s="36"/>
      <c r="X8079" s="7"/>
    </row>
    <row r="8080" spans="23:24">
      <c r="W8080" s="36"/>
      <c r="X8080" s="7"/>
    </row>
    <row r="8081" spans="23:24">
      <c r="W8081" s="36"/>
      <c r="X8081" s="7"/>
    </row>
    <row r="8082" spans="23:24">
      <c r="W8082" s="36"/>
      <c r="X8082" s="7"/>
    </row>
    <row r="8083" spans="23:24">
      <c r="W8083" s="36"/>
      <c r="X8083" s="7"/>
    </row>
    <row r="8084" spans="23:24">
      <c r="W8084" s="36"/>
      <c r="X8084" s="7"/>
    </row>
    <row r="8085" spans="23:24">
      <c r="W8085" s="36"/>
      <c r="X8085" s="7"/>
    </row>
    <row r="8086" spans="23:24">
      <c r="W8086" s="36"/>
      <c r="X8086" s="7"/>
    </row>
    <row r="8087" spans="23:24">
      <c r="W8087" s="36"/>
      <c r="X8087" s="7"/>
    </row>
    <row r="8088" spans="23:24">
      <c r="W8088" s="36"/>
      <c r="X8088" s="7"/>
    </row>
    <row r="8089" spans="23:24">
      <c r="W8089" s="36"/>
      <c r="X8089" s="7"/>
    </row>
    <row r="8090" spans="23:24">
      <c r="W8090" s="36"/>
      <c r="X8090" s="7"/>
    </row>
    <row r="8091" spans="23:24">
      <c r="W8091" s="36"/>
      <c r="X8091" s="7"/>
    </row>
    <row r="8092" spans="23:24">
      <c r="W8092" s="36"/>
      <c r="X8092" s="7"/>
    </row>
    <row r="8093" spans="23:24">
      <c r="W8093" s="36"/>
      <c r="X8093" s="7"/>
    </row>
    <row r="8094" spans="23:24">
      <c r="W8094" s="36"/>
      <c r="X8094" s="7"/>
    </row>
    <row r="8095" spans="23:24">
      <c r="W8095" s="36"/>
      <c r="X8095" s="7"/>
    </row>
    <row r="8096" spans="23:24">
      <c r="W8096" s="36"/>
      <c r="X8096" s="7"/>
    </row>
    <row r="8097" spans="23:24">
      <c r="W8097" s="36"/>
      <c r="X8097" s="7"/>
    </row>
    <row r="8098" spans="23:24">
      <c r="W8098" s="36"/>
      <c r="X8098" s="7"/>
    </row>
    <row r="8099" spans="23:24">
      <c r="W8099" s="36"/>
      <c r="X8099" s="7"/>
    </row>
    <row r="8100" spans="23:24">
      <c r="W8100" s="36"/>
      <c r="X8100" s="7"/>
    </row>
    <row r="8101" spans="23:24">
      <c r="W8101" s="36"/>
      <c r="X8101" s="7"/>
    </row>
    <row r="8102" spans="23:24">
      <c r="W8102" s="36"/>
      <c r="X8102" s="7"/>
    </row>
    <row r="8103" spans="23:24">
      <c r="W8103" s="36"/>
      <c r="X8103" s="7"/>
    </row>
    <row r="8104" spans="23:24">
      <c r="W8104" s="36"/>
      <c r="X8104" s="7"/>
    </row>
    <row r="8105" spans="23:24">
      <c r="W8105" s="36"/>
      <c r="X8105" s="7"/>
    </row>
    <row r="8106" spans="23:24">
      <c r="W8106" s="36"/>
      <c r="X8106" s="7"/>
    </row>
    <row r="8107" spans="23:24">
      <c r="W8107" s="36"/>
      <c r="X8107" s="7"/>
    </row>
    <row r="8108" spans="23:24">
      <c r="W8108" s="36"/>
      <c r="X8108" s="7"/>
    </row>
    <row r="8109" spans="23:24">
      <c r="W8109" s="36"/>
      <c r="X8109" s="7"/>
    </row>
    <row r="8110" spans="23:24">
      <c r="W8110" s="36"/>
      <c r="X8110" s="7"/>
    </row>
    <row r="8111" spans="23:24">
      <c r="W8111" s="36"/>
      <c r="X8111" s="7"/>
    </row>
    <row r="8112" spans="23:24">
      <c r="W8112" s="36"/>
      <c r="X8112" s="7"/>
    </row>
    <row r="8113" spans="23:24">
      <c r="W8113" s="36"/>
      <c r="X8113" s="7"/>
    </row>
    <row r="8114" spans="23:24">
      <c r="W8114" s="36"/>
      <c r="X8114" s="7"/>
    </row>
    <row r="8115" spans="23:24">
      <c r="W8115" s="36"/>
      <c r="X8115" s="7"/>
    </row>
    <row r="8116" spans="23:24">
      <c r="W8116" s="36"/>
      <c r="X8116" s="7"/>
    </row>
    <row r="8117" spans="23:24">
      <c r="W8117" s="36"/>
      <c r="X8117" s="7"/>
    </row>
    <row r="8118" spans="23:24">
      <c r="W8118" s="36"/>
      <c r="X8118" s="7"/>
    </row>
    <row r="8119" spans="23:24">
      <c r="W8119" s="36"/>
      <c r="X8119" s="7"/>
    </row>
    <row r="8120" spans="23:24">
      <c r="W8120" s="36"/>
      <c r="X8120" s="7"/>
    </row>
    <row r="8121" spans="23:24">
      <c r="W8121" s="36"/>
      <c r="X8121" s="7"/>
    </row>
    <row r="8122" spans="23:24">
      <c r="W8122" s="36"/>
      <c r="X8122" s="7"/>
    </row>
    <row r="8123" spans="23:24">
      <c r="W8123" s="36"/>
      <c r="X8123" s="7"/>
    </row>
    <row r="8124" spans="23:24">
      <c r="W8124" s="36"/>
      <c r="X8124" s="7"/>
    </row>
    <row r="8125" spans="23:24">
      <c r="W8125" s="36"/>
      <c r="X8125" s="7"/>
    </row>
    <row r="8126" spans="23:24">
      <c r="W8126" s="36"/>
      <c r="X8126" s="7"/>
    </row>
    <row r="8127" spans="23:24">
      <c r="W8127" s="36"/>
      <c r="X8127" s="7"/>
    </row>
    <row r="8128" spans="23:24">
      <c r="W8128" s="36"/>
      <c r="X8128" s="7"/>
    </row>
    <row r="8129" spans="23:24">
      <c r="W8129" s="36"/>
      <c r="X8129" s="7"/>
    </row>
    <row r="8130" spans="23:24">
      <c r="W8130" s="36"/>
      <c r="X8130" s="7"/>
    </row>
    <row r="8131" spans="23:24">
      <c r="W8131" s="36"/>
      <c r="X8131" s="7"/>
    </row>
    <row r="8132" spans="23:24">
      <c r="W8132" s="36"/>
      <c r="X8132" s="7"/>
    </row>
    <row r="8133" spans="23:24">
      <c r="W8133" s="36"/>
      <c r="X8133" s="7"/>
    </row>
    <row r="8134" spans="23:24">
      <c r="W8134" s="36"/>
      <c r="X8134" s="7"/>
    </row>
    <row r="8135" spans="23:24">
      <c r="W8135" s="36"/>
      <c r="X8135" s="7"/>
    </row>
    <row r="8136" spans="23:24">
      <c r="W8136" s="36"/>
      <c r="X8136" s="7"/>
    </row>
    <row r="8137" spans="23:24">
      <c r="W8137" s="36"/>
      <c r="X8137" s="7"/>
    </row>
    <row r="8138" spans="23:24">
      <c r="W8138" s="36"/>
      <c r="X8138" s="7"/>
    </row>
    <row r="8139" spans="23:24">
      <c r="W8139" s="36"/>
      <c r="X8139" s="7"/>
    </row>
    <row r="8140" spans="23:24">
      <c r="W8140" s="36"/>
      <c r="X8140" s="7"/>
    </row>
    <row r="8141" spans="23:24">
      <c r="W8141" s="36"/>
      <c r="X8141" s="7"/>
    </row>
    <row r="8142" spans="23:24">
      <c r="W8142" s="36"/>
      <c r="X8142" s="7"/>
    </row>
    <row r="8143" spans="23:24">
      <c r="W8143" s="36"/>
      <c r="X8143" s="7"/>
    </row>
    <row r="8144" spans="23:24">
      <c r="W8144" s="36"/>
      <c r="X8144" s="7"/>
    </row>
    <row r="8145" spans="23:24">
      <c r="W8145" s="36"/>
      <c r="X8145" s="7"/>
    </row>
    <row r="8146" spans="23:24">
      <c r="W8146" s="36"/>
      <c r="X8146" s="7"/>
    </row>
    <row r="8147" spans="23:24">
      <c r="W8147" s="36"/>
      <c r="X8147" s="7"/>
    </row>
    <row r="8148" spans="23:24">
      <c r="W8148" s="36"/>
      <c r="X8148" s="7"/>
    </row>
    <row r="8149" spans="23:24">
      <c r="W8149" s="36"/>
      <c r="X8149" s="7"/>
    </row>
    <row r="8150" spans="23:24">
      <c r="W8150" s="36"/>
      <c r="X8150" s="7"/>
    </row>
    <row r="8151" spans="23:24">
      <c r="W8151" s="36"/>
      <c r="X8151" s="7"/>
    </row>
    <row r="8152" spans="23:24">
      <c r="W8152" s="36"/>
      <c r="X8152" s="7"/>
    </row>
    <row r="8153" spans="23:24">
      <c r="W8153" s="36"/>
      <c r="X8153" s="7"/>
    </row>
    <row r="8154" spans="23:24">
      <c r="W8154" s="36"/>
      <c r="X8154" s="7"/>
    </row>
    <row r="8155" spans="23:24">
      <c r="W8155" s="36"/>
      <c r="X8155" s="7"/>
    </row>
    <row r="8156" spans="23:24">
      <c r="W8156" s="36"/>
      <c r="X8156" s="7"/>
    </row>
    <row r="8157" spans="23:24">
      <c r="W8157" s="36"/>
      <c r="X8157" s="7"/>
    </row>
    <row r="8158" spans="23:24">
      <c r="W8158" s="36"/>
      <c r="X8158" s="7"/>
    </row>
    <row r="8159" spans="23:24">
      <c r="W8159" s="36"/>
      <c r="X8159" s="7"/>
    </row>
    <row r="8160" spans="23:24">
      <c r="W8160" s="36"/>
      <c r="X8160" s="7"/>
    </row>
    <row r="8161" spans="23:24">
      <c r="W8161" s="36"/>
      <c r="X8161" s="7"/>
    </row>
    <row r="8162" spans="23:24">
      <c r="W8162" s="36"/>
      <c r="X8162" s="7"/>
    </row>
    <row r="8163" spans="23:24">
      <c r="W8163" s="36"/>
      <c r="X8163" s="7"/>
    </row>
    <row r="8164" spans="23:24">
      <c r="W8164" s="36"/>
      <c r="X8164" s="7"/>
    </row>
    <row r="8165" spans="23:24">
      <c r="W8165" s="36"/>
      <c r="X8165" s="7"/>
    </row>
    <row r="8166" spans="23:24">
      <c r="W8166" s="36"/>
      <c r="X8166" s="7"/>
    </row>
    <row r="8167" spans="23:24">
      <c r="W8167" s="36"/>
      <c r="X8167" s="7"/>
    </row>
    <row r="8168" spans="23:24">
      <c r="W8168" s="36"/>
      <c r="X8168" s="7"/>
    </row>
    <row r="8169" spans="23:24">
      <c r="W8169" s="36"/>
      <c r="X8169" s="7"/>
    </row>
    <row r="8170" spans="23:24">
      <c r="W8170" s="36"/>
      <c r="X8170" s="7"/>
    </row>
    <row r="8171" spans="23:24">
      <c r="W8171" s="36"/>
      <c r="X8171" s="7"/>
    </row>
    <row r="8172" spans="23:24">
      <c r="W8172" s="36"/>
      <c r="X8172" s="7"/>
    </row>
    <row r="8173" spans="23:24">
      <c r="W8173" s="36"/>
      <c r="X8173" s="7"/>
    </row>
    <row r="8174" spans="23:24">
      <c r="W8174" s="36"/>
      <c r="X8174" s="7"/>
    </row>
    <row r="8175" spans="23:24">
      <c r="W8175" s="36"/>
      <c r="X8175" s="7"/>
    </row>
    <row r="8176" spans="23:24">
      <c r="W8176" s="36"/>
      <c r="X8176" s="7"/>
    </row>
    <row r="8177" spans="23:24">
      <c r="W8177" s="36"/>
      <c r="X8177" s="7"/>
    </row>
    <row r="8178" spans="23:24">
      <c r="W8178" s="36"/>
      <c r="X8178" s="7"/>
    </row>
    <row r="8179" spans="23:24">
      <c r="W8179" s="36"/>
      <c r="X8179" s="7"/>
    </row>
    <row r="8180" spans="23:24">
      <c r="W8180" s="36"/>
      <c r="X8180" s="7"/>
    </row>
    <row r="8181" spans="23:24">
      <c r="W8181" s="36"/>
      <c r="X8181" s="7"/>
    </row>
    <row r="8182" spans="23:24">
      <c r="W8182" s="36"/>
      <c r="X8182" s="7"/>
    </row>
    <row r="8183" spans="23:24">
      <c r="W8183" s="36"/>
      <c r="X8183" s="7"/>
    </row>
    <row r="8184" spans="23:24">
      <c r="W8184" s="36"/>
      <c r="X8184" s="7"/>
    </row>
    <row r="8185" spans="23:24">
      <c r="W8185" s="36"/>
      <c r="X8185" s="7"/>
    </row>
    <row r="8186" spans="23:24">
      <c r="W8186" s="36"/>
      <c r="X8186" s="7"/>
    </row>
    <row r="8187" spans="23:24">
      <c r="W8187" s="36"/>
      <c r="X8187" s="7"/>
    </row>
    <row r="8188" spans="23:24">
      <c r="W8188" s="36"/>
      <c r="X8188" s="7"/>
    </row>
    <row r="8189" spans="23:24">
      <c r="W8189" s="36"/>
      <c r="X8189" s="7"/>
    </row>
    <row r="8190" spans="23:24">
      <c r="W8190" s="36"/>
      <c r="X8190" s="7"/>
    </row>
    <row r="8191" spans="23:24">
      <c r="W8191" s="36"/>
      <c r="X8191" s="7"/>
    </row>
    <row r="8192" spans="23:24">
      <c r="W8192" s="36"/>
      <c r="X8192" s="7"/>
    </row>
    <row r="8193" spans="23:24">
      <c r="W8193" s="36"/>
      <c r="X8193" s="7"/>
    </row>
    <row r="8194" spans="23:24">
      <c r="W8194" s="36"/>
      <c r="X8194" s="7"/>
    </row>
    <row r="8195" spans="23:24">
      <c r="W8195" s="36"/>
      <c r="X8195" s="7"/>
    </row>
    <row r="8196" spans="23:24">
      <c r="W8196" s="36"/>
      <c r="X8196" s="7"/>
    </row>
    <row r="8197" spans="23:24">
      <c r="W8197" s="36"/>
      <c r="X8197" s="7"/>
    </row>
    <row r="8198" spans="23:24">
      <c r="W8198" s="36"/>
      <c r="X8198" s="7"/>
    </row>
    <row r="8199" spans="23:24">
      <c r="W8199" s="36"/>
      <c r="X8199" s="7"/>
    </row>
    <row r="8200" spans="23:24">
      <c r="W8200" s="36"/>
      <c r="X8200" s="7"/>
    </row>
    <row r="8201" spans="23:24">
      <c r="W8201" s="36"/>
      <c r="X8201" s="7"/>
    </row>
    <row r="8202" spans="23:24">
      <c r="W8202" s="36"/>
      <c r="X8202" s="7"/>
    </row>
    <row r="8203" spans="23:24">
      <c r="W8203" s="36"/>
      <c r="X8203" s="7"/>
    </row>
    <row r="8204" spans="23:24">
      <c r="W8204" s="36"/>
      <c r="X8204" s="7"/>
    </row>
    <row r="8205" spans="23:24">
      <c r="W8205" s="36"/>
      <c r="X8205" s="7"/>
    </row>
    <row r="8206" spans="23:24">
      <c r="W8206" s="36"/>
      <c r="X8206" s="7"/>
    </row>
    <row r="8207" spans="23:24">
      <c r="W8207" s="36"/>
      <c r="X8207" s="7"/>
    </row>
    <row r="8208" spans="23:24">
      <c r="W8208" s="36"/>
      <c r="X8208" s="7"/>
    </row>
    <row r="8209" spans="23:24">
      <c r="W8209" s="36"/>
      <c r="X8209" s="7"/>
    </row>
    <row r="8210" spans="23:24">
      <c r="W8210" s="36"/>
      <c r="X8210" s="7"/>
    </row>
    <row r="8211" spans="23:24">
      <c r="W8211" s="36"/>
      <c r="X8211" s="7"/>
    </row>
    <row r="8212" spans="23:24">
      <c r="W8212" s="36"/>
      <c r="X8212" s="7"/>
    </row>
    <row r="8213" spans="23:24">
      <c r="W8213" s="36"/>
      <c r="X8213" s="7"/>
    </row>
    <row r="8214" spans="23:24">
      <c r="W8214" s="36"/>
      <c r="X8214" s="7"/>
    </row>
    <row r="8215" spans="23:24">
      <c r="W8215" s="36"/>
      <c r="X8215" s="7"/>
    </row>
    <row r="8216" spans="23:24">
      <c r="W8216" s="36"/>
      <c r="X8216" s="7"/>
    </row>
    <row r="8217" spans="23:24">
      <c r="W8217" s="36"/>
      <c r="X8217" s="7"/>
    </row>
    <row r="8218" spans="23:24">
      <c r="W8218" s="36"/>
      <c r="X8218" s="7"/>
    </row>
    <row r="8219" spans="23:24">
      <c r="W8219" s="36"/>
      <c r="X8219" s="7"/>
    </row>
    <row r="8220" spans="23:24">
      <c r="W8220" s="36"/>
      <c r="X8220" s="7"/>
    </row>
    <row r="8221" spans="23:24">
      <c r="W8221" s="36"/>
      <c r="X8221" s="7"/>
    </row>
    <row r="8222" spans="23:24">
      <c r="W8222" s="36"/>
      <c r="X8222" s="7"/>
    </row>
    <row r="8223" spans="23:24">
      <c r="W8223" s="36"/>
      <c r="X8223" s="7"/>
    </row>
    <row r="8224" spans="23:24">
      <c r="W8224" s="36"/>
      <c r="X8224" s="7"/>
    </row>
    <row r="8225" spans="23:24">
      <c r="W8225" s="36"/>
      <c r="X8225" s="7"/>
    </row>
    <row r="8226" spans="23:24">
      <c r="W8226" s="36"/>
      <c r="X8226" s="7"/>
    </row>
    <row r="8227" spans="23:24">
      <c r="W8227" s="36"/>
      <c r="X8227" s="7"/>
    </row>
    <row r="8228" spans="23:24">
      <c r="W8228" s="36"/>
      <c r="X8228" s="7"/>
    </row>
    <row r="8229" spans="23:24">
      <c r="W8229" s="36"/>
      <c r="X8229" s="7"/>
    </row>
    <row r="8230" spans="23:24">
      <c r="W8230" s="36"/>
      <c r="X8230" s="7"/>
    </row>
    <row r="8231" spans="23:24">
      <c r="W8231" s="36"/>
      <c r="X8231" s="7"/>
    </row>
    <row r="8232" spans="23:24">
      <c r="W8232" s="36"/>
      <c r="X8232" s="7"/>
    </row>
    <row r="8233" spans="23:24">
      <c r="W8233" s="36"/>
      <c r="X8233" s="7"/>
    </row>
    <row r="8234" spans="23:24">
      <c r="W8234" s="36"/>
      <c r="X8234" s="7"/>
    </row>
    <row r="8235" spans="23:24">
      <c r="W8235" s="36"/>
      <c r="X8235" s="7"/>
    </row>
    <row r="8236" spans="23:24">
      <c r="W8236" s="36"/>
      <c r="X8236" s="7"/>
    </row>
    <row r="8237" spans="23:24">
      <c r="W8237" s="36"/>
      <c r="X8237" s="7"/>
    </row>
    <row r="8238" spans="23:24">
      <c r="W8238" s="36"/>
      <c r="X8238" s="7"/>
    </row>
    <row r="8239" spans="23:24">
      <c r="W8239" s="36"/>
      <c r="X8239" s="7"/>
    </row>
    <row r="8240" spans="23:24">
      <c r="W8240" s="36"/>
      <c r="X8240" s="7"/>
    </row>
    <row r="8241" spans="23:24">
      <c r="W8241" s="36"/>
      <c r="X8241" s="7"/>
    </row>
    <row r="8242" spans="23:24">
      <c r="W8242" s="36"/>
      <c r="X8242" s="7"/>
    </row>
    <row r="8243" spans="23:24">
      <c r="W8243" s="36"/>
      <c r="X8243" s="7"/>
    </row>
    <row r="8244" spans="23:24">
      <c r="W8244" s="36"/>
      <c r="X8244" s="7"/>
    </row>
    <row r="8245" spans="23:24">
      <c r="W8245" s="36"/>
      <c r="X8245" s="7"/>
    </row>
    <row r="8246" spans="23:24">
      <c r="W8246" s="36"/>
      <c r="X8246" s="7"/>
    </row>
    <row r="8247" spans="23:24">
      <c r="W8247" s="36"/>
      <c r="X8247" s="7"/>
    </row>
    <row r="8248" spans="23:24">
      <c r="W8248" s="36"/>
      <c r="X8248" s="7"/>
    </row>
    <row r="8249" spans="23:24">
      <c r="W8249" s="36"/>
      <c r="X8249" s="7"/>
    </row>
    <row r="8250" spans="23:24">
      <c r="W8250" s="36"/>
      <c r="X8250" s="7"/>
    </row>
    <row r="8251" spans="23:24">
      <c r="W8251" s="36"/>
      <c r="X8251" s="7"/>
    </row>
    <row r="8252" spans="23:24">
      <c r="W8252" s="36"/>
      <c r="X8252" s="7"/>
    </row>
    <row r="8253" spans="23:24">
      <c r="W8253" s="36"/>
      <c r="X8253" s="7"/>
    </row>
    <row r="8254" spans="23:24">
      <c r="W8254" s="36"/>
      <c r="X8254" s="7"/>
    </row>
    <row r="8255" spans="23:24">
      <c r="W8255" s="36"/>
      <c r="X8255" s="7"/>
    </row>
    <row r="8256" spans="23:24">
      <c r="W8256" s="36"/>
      <c r="X8256" s="7"/>
    </row>
    <row r="8257" spans="23:24">
      <c r="W8257" s="36"/>
      <c r="X8257" s="7"/>
    </row>
    <row r="8258" spans="23:24">
      <c r="W8258" s="36"/>
      <c r="X8258" s="7"/>
    </row>
    <row r="8259" spans="23:24">
      <c r="W8259" s="36"/>
      <c r="X8259" s="7"/>
    </row>
    <row r="8260" spans="23:24">
      <c r="W8260" s="36"/>
      <c r="X8260" s="7"/>
    </row>
    <row r="8261" spans="23:24">
      <c r="W8261" s="36"/>
      <c r="X8261" s="7"/>
    </row>
    <row r="8262" spans="23:24">
      <c r="W8262" s="36"/>
      <c r="X8262" s="7"/>
    </row>
    <row r="8263" spans="23:24">
      <c r="W8263" s="36"/>
      <c r="X8263" s="7"/>
    </row>
    <row r="8264" spans="23:24">
      <c r="W8264" s="36"/>
      <c r="X8264" s="7"/>
    </row>
    <row r="8265" spans="23:24">
      <c r="W8265" s="36"/>
      <c r="X8265" s="7"/>
    </row>
    <row r="8266" spans="23:24">
      <c r="W8266" s="36"/>
      <c r="X8266" s="7"/>
    </row>
    <row r="8267" spans="23:24">
      <c r="W8267" s="36"/>
      <c r="X8267" s="7"/>
    </row>
    <row r="8268" spans="23:24">
      <c r="W8268" s="36"/>
      <c r="X8268" s="7"/>
    </row>
    <row r="8269" spans="23:24">
      <c r="W8269" s="36"/>
      <c r="X8269" s="7"/>
    </row>
    <row r="8270" spans="23:24">
      <c r="W8270" s="36"/>
      <c r="X8270" s="7"/>
    </row>
    <row r="8271" spans="23:24">
      <c r="W8271" s="36"/>
      <c r="X8271" s="7"/>
    </row>
    <row r="8272" spans="23:24">
      <c r="W8272" s="36"/>
      <c r="X8272" s="7"/>
    </row>
    <row r="8273" spans="23:24">
      <c r="W8273" s="36"/>
      <c r="X8273" s="7"/>
    </row>
    <row r="8274" spans="23:24">
      <c r="W8274" s="36"/>
      <c r="X8274" s="7"/>
    </row>
    <row r="8275" spans="23:24">
      <c r="W8275" s="36"/>
      <c r="X8275" s="7"/>
    </row>
    <row r="8276" spans="23:24">
      <c r="W8276" s="36"/>
      <c r="X8276" s="7"/>
    </row>
    <row r="8277" spans="23:24">
      <c r="W8277" s="36"/>
      <c r="X8277" s="7"/>
    </row>
    <row r="8278" spans="23:24">
      <c r="W8278" s="36"/>
      <c r="X8278" s="7"/>
    </row>
    <row r="8279" spans="23:24">
      <c r="W8279" s="36"/>
      <c r="X8279" s="7"/>
    </row>
    <row r="8280" spans="23:24">
      <c r="W8280" s="36"/>
      <c r="X8280" s="7"/>
    </row>
    <row r="8281" spans="23:24">
      <c r="W8281" s="36"/>
      <c r="X8281" s="7"/>
    </row>
    <row r="8282" spans="23:24">
      <c r="W8282" s="36"/>
      <c r="X8282" s="7"/>
    </row>
    <row r="8283" spans="23:24">
      <c r="W8283" s="36"/>
      <c r="X8283" s="7"/>
    </row>
    <row r="8284" spans="23:24">
      <c r="W8284" s="36"/>
      <c r="X8284" s="7"/>
    </row>
    <row r="8285" spans="23:24">
      <c r="W8285" s="36"/>
      <c r="X8285" s="7"/>
    </row>
    <row r="8286" spans="23:24">
      <c r="W8286" s="36"/>
      <c r="X8286" s="7"/>
    </row>
    <row r="8287" spans="23:24">
      <c r="W8287" s="36"/>
      <c r="X8287" s="7"/>
    </row>
    <row r="8288" spans="23:24">
      <c r="W8288" s="36"/>
      <c r="X8288" s="7"/>
    </row>
    <row r="8289" spans="23:24">
      <c r="W8289" s="36"/>
      <c r="X8289" s="7"/>
    </row>
    <row r="8290" spans="23:24">
      <c r="W8290" s="36"/>
      <c r="X8290" s="7"/>
    </row>
    <row r="8291" spans="23:24">
      <c r="W8291" s="36"/>
      <c r="X8291" s="7"/>
    </row>
    <row r="8292" spans="23:24">
      <c r="W8292" s="36"/>
      <c r="X8292" s="7"/>
    </row>
    <row r="8293" spans="23:24">
      <c r="W8293" s="36"/>
      <c r="X8293" s="7"/>
    </row>
    <row r="8294" spans="23:24">
      <c r="W8294" s="36"/>
      <c r="X8294" s="7"/>
    </row>
    <row r="8295" spans="23:24">
      <c r="W8295" s="36"/>
      <c r="X8295" s="7"/>
    </row>
    <row r="8296" spans="23:24">
      <c r="W8296" s="36"/>
      <c r="X8296" s="7"/>
    </row>
    <row r="8297" spans="23:24">
      <c r="W8297" s="36"/>
      <c r="X8297" s="7"/>
    </row>
    <row r="8298" spans="23:24">
      <c r="W8298" s="36"/>
      <c r="X8298" s="7"/>
    </row>
    <row r="8299" spans="23:24">
      <c r="W8299" s="36"/>
      <c r="X8299" s="7"/>
    </row>
    <row r="8300" spans="23:24">
      <c r="W8300" s="36"/>
      <c r="X8300" s="7"/>
    </row>
    <row r="8301" spans="23:24">
      <c r="W8301" s="36"/>
      <c r="X8301" s="7"/>
    </row>
    <row r="8302" spans="23:24">
      <c r="W8302" s="36"/>
      <c r="X8302" s="7"/>
    </row>
    <row r="8303" spans="23:24">
      <c r="W8303" s="36"/>
      <c r="X8303" s="7"/>
    </row>
    <row r="8304" spans="23:24">
      <c r="W8304" s="36"/>
      <c r="X8304" s="7"/>
    </row>
    <row r="8305" spans="23:24">
      <c r="W8305" s="36"/>
      <c r="X8305" s="7"/>
    </row>
    <row r="8306" spans="23:24">
      <c r="W8306" s="36"/>
      <c r="X8306" s="7"/>
    </row>
    <row r="8307" spans="23:24">
      <c r="W8307" s="36"/>
      <c r="X8307" s="7"/>
    </row>
    <row r="8308" spans="23:24">
      <c r="W8308" s="36"/>
      <c r="X8308" s="7"/>
    </row>
    <row r="8309" spans="23:24">
      <c r="W8309" s="36"/>
      <c r="X8309" s="7"/>
    </row>
    <row r="8310" spans="23:24">
      <c r="W8310" s="36"/>
      <c r="X8310" s="7"/>
    </row>
    <row r="8311" spans="23:24">
      <c r="W8311" s="36"/>
      <c r="X8311" s="7"/>
    </row>
    <row r="8312" spans="23:24">
      <c r="W8312" s="36"/>
      <c r="X8312" s="7"/>
    </row>
    <row r="8313" spans="23:24">
      <c r="W8313" s="36"/>
      <c r="X8313" s="7"/>
    </row>
    <row r="8314" spans="23:24">
      <c r="W8314" s="36"/>
      <c r="X8314" s="7"/>
    </row>
    <row r="8315" spans="23:24">
      <c r="W8315" s="36"/>
      <c r="X8315" s="7"/>
    </row>
    <row r="8316" spans="23:24">
      <c r="W8316" s="36"/>
      <c r="X8316" s="7"/>
    </row>
    <row r="8317" spans="23:24">
      <c r="W8317" s="36"/>
      <c r="X8317" s="7"/>
    </row>
    <row r="8318" spans="23:24">
      <c r="W8318" s="36"/>
      <c r="X8318" s="7"/>
    </row>
    <row r="8319" spans="23:24">
      <c r="W8319" s="36"/>
      <c r="X8319" s="7"/>
    </row>
    <row r="8320" spans="23:24">
      <c r="W8320" s="36"/>
      <c r="X8320" s="7"/>
    </row>
    <row r="8321" spans="23:24">
      <c r="W8321" s="36"/>
      <c r="X8321" s="7"/>
    </row>
    <row r="8322" spans="23:24">
      <c r="W8322" s="36"/>
      <c r="X8322" s="7"/>
    </row>
    <row r="8323" spans="23:24">
      <c r="W8323" s="36"/>
      <c r="X8323" s="7"/>
    </row>
    <row r="8324" spans="23:24">
      <c r="W8324" s="36"/>
      <c r="X8324" s="7"/>
    </row>
    <row r="8325" spans="23:24">
      <c r="W8325" s="36"/>
      <c r="X8325" s="7"/>
    </row>
    <row r="8326" spans="23:24">
      <c r="W8326" s="36"/>
      <c r="X8326" s="7"/>
    </row>
    <row r="8327" spans="23:24">
      <c r="W8327" s="36"/>
      <c r="X8327" s="7"/>
    </row>
    <row r="8328" spans="23:24">
      <c r="W8328" s="36"/>
      <c r="X8328" s="7"/>
    </row>
    <row r="8329" spans="23:24">
      <c r="W8329" s="36"/>
      <c r="X8329" s="7"/>
    </row>
    <row r="8330" spans="23:24">
      <c r="W8330" s="36"/>
      <c r="X8330" s="7"/>
    </row>
    <row r="8331" spans="23:24">
      <c r="W8331" s="36"/>
      <c r="X8331" s="7"/>
    </row>
    <row r="8332" spans="23:24">
      <c r="W8332" s="36"/>
      <c r="X8332" s="7"/>
    </row>
    <row r="8333" spans="23:24">
      <c r="W8333" s="36"/>
      <c r="X8333" s="7"/>
    </row>
    <row r="8334" spans="23:24">
      <c r="W8334" s="36"/>
      <c r="X8334" s="7"/>
    </row>
    <row r="8335" spans="23:24">
      <c r="W8335" s="36"/>
      <c r="X8335" s="7"/>
    </row>
    <row r="8336" spans="23:24">
      <c r="W8336" s="36"/>
      <c r="X8336" s="7"/>
    </row>
    <row r="8337" spans="23:24">
      <c r="W8337" s="36"/>
      <c r="X8337" s="7"/>
    </row>
    <row r="8338" spans="23:24">
      <c r="W8338" s="36"/>
      <c r="X8338" s="7"/>
    </row>
    <row r="8339" spans="23:24">
      <c r="W8339" s="36"/>
      <c r="X8339" s="7"/>
    </row>
    <row r="8340" spans="23:24">
      <c r="W8340" s="36"/>
      <c r="X8340" s="7"/>
    </row>
    <row r="8341" spans="23:24">
      <c r="W8341" s="36"/>
      <c r="X8341" s="7"/>
    </row>
    <row r="8342" spans="23:24">
      <c r="W8342" s="36"/>
      <c r="X8342" s="7"/>
    </row>
    <row r="8343" spans="23:24">
      <c r="W8343" s="36"/>
      <c r="X8343" s="7"/>
    </row>
    <row r="8344" spans="23:24">
      <c r="W8344" s="36"/>
      <c r="X8344" s="7"/>
    </row>
    <row r="8345" spans="23:24">
      <c r="W8345" s="36"/>
      <c r="X8345" s="7"/>
    </row>
    <row r="8346" spans="23:24">
      <c r="W8346" s="36"/>
      <c r="X8346" s="7"/>
    </row>
    <row r="8347" spans="23:24">
      <c r="W8347" s="36"/>
      <c r="X8347" s="7"/>
    </row>
    <row r="8348" spans="23:24">
      <c r="W8348" s="36"/>
      <c r="X8348" s="7"/>
    </row>
    <row r="8349" spans="23:24">
      <c r="W8349" s="36"/>
      <c r="X8349" s="7"/>
    </row>
    <row r="8350" spans="23:24">
      <c r="W8350" s="36"/>
      <c r="X8350" s="7"/>
    </row>
    <row r="8351" spans="23:24">
      <c r="W8351" s="36"/>
      <c r="X8351" s="7"/>
    </row>
    <row r="8352" spans="23:24">
      <c r="W8352" s="36"/>
      <c r="X8352" s="7"/>
    </row>
    <row r="8353" spans="23:24">
      <c r="W8353" s="36"/>
      <c r="X8353" s="7"/>
    </row>
    <row r="8354" spans="23:24">
      <c r="W8354" s="36"/>
      <c r="X8354" s="7"/>
    </row>
    <row r="8355" spans="23:24">
      <c r="W8355" s="36"/>
      <c r="X8355" s="7"/>
    </row>
    <row r="8356" spans="23:24">
      <c r="W8356" s="36"/>
      <c r="X8356" s="7"/>
    </row>
    <row r="8357" spans="23:24">
      <c r="W8357" s="36"/>
      <c r="X8357" s="7"/>
    </row>
    <row r="8358" spans="23:24">
      <c r="W8358" s="36"/>
      <c r="X8358" s="7"/>
    </row>
    <row r="8359" spans="23:24">
      <c r="W8359" s="36"/>
      <c r="X8359" s="7"/>
    </row>
    <row r="8360" spans="23:24">
      <c r="W8360" s="36"/>
      <c r="X8360" s="7"/>
    </row>
    <row r="8361" spans="23:24">
      <c r="W8361" s="36"/>
      <c r="X8361" s="7"/>
    </row>
    <row r="8362" spans="23:24">
      <c r="W8362" s="36"/>
      <c r="X8362" s="7"/>
    </row>
    <row r="8363" spans="23:24">
      <c r="W8363" s="36"/>
      <c r="X8363" s="7"/>
    </row>
    <row r="8364" spans="23:24">
      <c r="W8364" s="36"/>
      <c r="X8364" s="7"/>
    </row>
    <row r="8365" spans="23:24">
      <c r="W8365" s="36"/>
      <c r="X8365" s="7"/>
    </row>
    <row r="8366" spans="23:24">
      <c r="W8366" s="36"/>
      <c r="X8366" s="7"/>
    </row>
    <row r="8367" spans="23:24">
      <c r="W8367" s="36"/>
      <c r="X8367" s="7"/>
    </row>
    <row r="8368" spans="23:24">
      <c r="W8368" s="36"/>
      <c r="X8368" s="7"/>
    </row>
    <row r="8369" spans="23:24">
      <c r="W8369" s="36"/>
      <c r="X8369" s="7"/>
    </row>
    <row r="8370" spans="23:24">
      <c r="W8370" s="36"/>
      <c r="X8370" s="7"/>
    </row>
    <row r="8371" spans="23:24">
      <c r="W8371" s="36"/>
      <c r="X8371" s="7"/>
    </row>
    <row r="8372" spans="23:24">
      <c r="W8372" s="36"/>
      <c r="X8372" s="7"/>
    </row>
    <row r="8373" spans="23:24">
      <c r="W8373" s="36"/>
      <c r="X8373" s="7"/>
    </row>
    <row r="8374" spans="23:24">
      <c r="W8374" s="36"/>
      <c r="X8374" s="7"/>
    </row>
    <row r="8375" spans="23:24">
      <c r="W8375" s="36"/>
      <c r="X8375" s="7"/>
    </row>
    <row r="8376" spans="23:24">
      <c r="W8376" s="36"/>
      <c r="X8376" s="7"/>
    </row>
    <row r="8377" spans="23:24">
      <c r="W8377" s="36"/>
      <c r="X8377" s="7"/>
    </row>
    <row r="8378" spans="23:24">
      <c r="W8378" s="36"/>
      <c r="X8378" s="7"/>
    </row>
    <row r="8379" spans="23:24">
      <c r="W8379" s="36"/>
      <c r="X8379" s="7"/>
    </row>
    <row r="8380" spans="23:24">
      <c r="W8380" s="36"/>
      <c r="X8380" s="7"/>
    </row>
    <row r="8381" spans="23:24">
      <c r="W8381" s="36"/>
      <c r="X8381" s="7"/>
    </row>
    <row r="8382" spans="23:24">
      <c r="W8382" s="36"/>
      <c r="X8382" s="7"/>
    </row>
    <row r="8383" spans="23:24">
      <c r="W8383" s="36"/>
      <c r="X8383" s="7"/>
    </row>
    <row r="8384" spans="23:24">
      <c r="W8384" s="36"/>
      <c r="X8384" s="7"/>
    </row>
    <row r="8385" spans="23:24">
      <c r="W8385" s="36"/>
      <c r="X8385" s="7"/>
    </row>
    <row r="8386" spans="23:24">
      <c r="W8386" s="36"/>
      <c r="X8386" s="7"/>
    </row>
    <row r="8387" spans="23:24">
      <c r="W8387" s="36"/>
      <c r="X8387" s="7"/>
    </row>
    <row r="8388" spans="23:24">
      <c r="W8388" s="36"/>
      <c r="X8388" s="7"/>
    </row>
    <row r="8389" spans="23:24">
      <c r="W8389" s="36"/>
      <c r="X8389" s="7"/>
    </row>
    <row r="8390" spans="23:24">
      <c r="W8390" s="36"/>
      <c r="X8390" s="7"/>
    </row>
    <row r="8391" spans="23:24">
      <c r="W8391" s="36"/>
      <c r="X8391" s="7"/>
    </row>
    <row r="8392" spans="23:24">
      <c r="W8392" s="36"/>
      <c r="X8392" s="7"/>
    </row>
    <row r="8393" spans="23:24">
      <c r="W8393" s="36"/>
      <c r="X8393" s="7"/>
    </row>
    <row r="8394" spans="23:24">
      <c r="W8394" s="36"/>
      <c r="X8394" s="7"/>
    </row>
    <row r="8395" spans="23:24">
      <c r="W8395" s="36"/>
      <c r="X8395" s="7"/>
    </row>
    <row r="8396" spans="23:24">
      <c r="W8396" s="36"/>
      <c r="X8396" s="7"/>
    </row>
    <row r="8397" spans="23:24">
      <c r="W8397" s="36"/>
      <c r="X8397" s="7"/>
    </row>
    <row r="8398" spans="23:24">
      <c r="W8398" s="36"/>
      <c r="X8398" s="7"/>
    </row>
    <row r="8399" spans="23:24">
      <c r="W8399" s="36"/>
      <c r="X8399" s="7"/>
    </row>
    <row r="8400" spans="23:24">
      <c r="W8400" s="36"/>
      <c r="X8400" s="7"/>
    </row>
    <row r="8401" spans="23:24">
      <c r="W8401" s="36"/>
      <c r="X8401" s="7"/>
    </row>
    <row r="8402" spans="23:24">
      <c r="W8402" s="36"/>
      <c r="X8402" s="7"/>
    </row>
    <row r="8403" spans="23:24">
      <c r="W8403" s="36"/>
      <c r="X8403" s="7"/>
    </row>
    <row r="8404" spans="23:24">
      <c r="W8404" s="36"/>
      <c r="X8404" s="7"/>
    </row>
    <row r="8405" spans="23:24">
      <c r="W8405" s="36"/>
      <c r="X8405" s="7"/>
    </row>
    <row r="8406" spans="23:24">
      <c r="W8406" s="36"/>
      <c r="X8406" s="7"/>
    </row>
    <row r="8407" spans="23:24">
      <c r="W8407" s="36"/>
      <c r="X8407" s="7"/>
    </row>
    <row r="8408" spans="23:24">
      <c r="W8408" s="36"/>
      <c r="X8408" s="7"/>
    </row>
    <row r="8409" spans="23:24">
      <c r="W8409" s="36"/>
      <c r="X8409" s="7"/>
    </row>
    <row r="8410" spans="23:24">
      <c r="W8410" s="36"/>
      <c r="X8410" s="7"/>
    </row>
    <row r="8411" spans="23:24">
      <c r="W8411" s="36"/>
      <c r="X8411" s="7"/>
    </row>
    <row r="8412" spans="23:24">
      <c r="W8412" s="36"/>
      <c r="X8412" s="7"/>
    </row>
    <row r="8413" spans="23:24">
      <c r="W8413" s="36"/>
      <c r="X8413" s="7"/>
    </row>
    <row r="8414" spans="23:24">
      <c r="W8414" s="36"/>
      <c r="X8414" s="7"/>
    </row>
    <row r="8415" spans="23:24">
      <c r="W8415" s="36"/>
      <c r="X8415" s="7"/>
    </row>
    <row r="8416" spans="23:24">
      <c r="W8416" s="36"/>
      <c r="X8416" s="7"/>
    </row>
    <row r="8417" spans="23:24">
      <c r="W8417" s="36"/>
      <c r="X8417" s="7"/>
    </row>
    <row r="8418" spans="23:24">
      <c r="W8418" s="36"/>
      <c r="X8418" s="7"/>
    </row>
    <row r="8419" spans="23:24">
      <c r="W8419" s="36"/>
      <c r="X8419" s="7"/>
    </row>
    <row r="8420" spans="23:24">
      <c r="W8420" s="36"/>
      <c r="X8420" s="7"/>
    </row>
    <row r="8421" spans="23:24">
      <c r="W8421" s="36"/>
      <c r="X8421" s="7"/>
    </row>
    <row r="8422" spans="23:24">
      <c r="W8422" s="36"/>
      <c r="X8422" s="7"/>
    </row>
    <row r="8423" spans="23:24">
      <c r="W8423" s="36"/>
      <c r="X8423" s="7"/>
    </row>
    <row r="8424" spans="23:24">
      <c r="W8424" s="36"/>
      <c r="X8424" s="7"/>
    </row>
    <row r="8425" spans="23:24">
      <c r="W8425" s="36"/>
      <c r="X8425" s="7"/>
    </row>
    <row r="8426" spans="23:24">
      <c r="W8426" s="36"/>
      <c r="X8426" s="7"/>
    </row>
    <row r="8427" spans="23:24">
      <c r="W8427" s="36"/>
      <c r="X8427" s="7"/>
    </row>
    <row r="8428" spans="23:24">
      <c r="W8428" s="36"/>
      <c r="X8428" s="7"/>
    </row>
    <row r="8429" spans="23:24">
      <c r="W8429" s="36"/>
      <c r="X8429" s="7"/>
    </row>
    <row r="8430" spans="23:24">
      <c r="W8430" s="36"/>
      <c r="X8430" s="7"/>
    </row>
    <row r="8431" spans="23:24">
      <c r="W8431" s="36"/>
      <c r="X8431" s="7"/>
    </row>
    <row r="8432" spans="23:24">
      <c r="W8432" s="36"/>
      <c r="X8432" s="7"/>
    </row>
    <row r="8433" spans="23:24">
      <c r="W8433" s="36"/>
      <c r="X8433" s="7"/>
    </row>
    <row r="8434" spans="23:24">
      <c r="W8434" s="36"/>
      <c r="X8434" s="7"/>
    </row>
    <row r="8435" spans="23:24">
      <c r="W8435" s="36"/>
      <c r="X8435" s="7"/>
    </row>
    <row r="8436" spans="23:24">
      <c r="W8436" s="36"/>
      <c r="X8436" s="7"/>
    </row>
    <row r="8437" spans="23:24">
      <c r="W8437" s="36"/>
      <c r="X8437" s="7"/>
    </row>
    <row r="8438" spans="23:24">
      <c r="W8438" s="36"/>
      <c r="X8438" s="7"/>
    </row>
    <row r="8439" spans="23:24">
      <c r="W8439" s="36"/>
      <c r="X8439" s="7"/>
    </row>
    <row r="8440" spans="23:24">
      <c r="W8440" s="36"/>
      <c r="X8440" s="7"/>
    </row>
    <row r="8441" spans="23:24">
      <c r="W8441" s="36"/>
      <c r="X8441" s="7"/>
    </row>
    <row r="8442" spans="23:24">
      <c r="W8442" s="36"/>
      <c r="X8442" s="7"/>
    </row>
    <row r="8443" spans="23:24">
      <c r="W8443" s="36"/>
      <c r="X8443" s="7"/>
    </row>
    <row r="8444" spans="23:24">
      <c r="W8444" s="36"/>
      <c r="X8444" s="7"/>
    </row>
    <row r="8445" spans="23:24">
      <c r="W8445" s="36"/>
      <c r="X8445" s="7"/>
    </row>
    <row r="8446" spans="23:24">
      <c r="W8446" s="36"/>
      <c r="X8446" s="7"/>
    </row>
    <row r="8447" spans="23:24">
      <c r="W8447" s="36"/>
      <c r="X8447" s="7"/>
    </row>
    <row r="8448" spans="23:24">
      <c r="W8448" s="36"/>
      <c r="X8448" s="7"/>
    </row>
    <row r="8449" spans="23:24">
      <c r="W8449" s="36"/>
      <c r="X8449" s="7"/>
    </row>
    <row r="8450" spans="23:24">
      <c r="W8450" s="36"/>
      <c r="X8450" s="7"/>
    </row>
    <row r="8451" spans="23:24">
      <c r="W8451" s="36"/>
      <c r="X8451" s="7"/>
    </row>
    <row r="8452" spans="23:24">
      <c r="W8452" s="36"/>
      <c r="X8452" s="7"/>
    </row>
    <row r="8453" spans="23:24">
      <c r="W8453" s="36"/>
      <c r="X8453" s="7"/>
    </row>
    <row r="8454" spans="23:24">
      <c r="W8454" s="36"/>
      <c r="X8454" s="7"/>
    </row>
    <row r="8455" spans="23:24">
      <c r="W8455" s="36"/>
      <c r="X8455" s="7"/>
    </row>
    <row r="8456" spans="23:24">
      <c r="W8456" s="36"/>
      <c r="X8456" s="7"/>
    </row>
    <row r="8457" spans="23:24">
      <c r="W8457" s="36"/>
      <c r="X8457" s="7"/>
    </row>
    <row r="8458" spans="23:24">
      <c r="W8458" s="36"/>
      <c r="X8458" s="7"/>
    </row>
    <row r="8459" spans="23:24">
      <c r="W8459" s="36"/>
      <c r="X8459" s="7"/>
    </row>
    <row r="8460" spans="23:24">
      <c r="W8460" s="36"/>
      <c r="X8460" s="7"/>
    </row>
    <row r="8461" spans="23:24">
      <c r="W8461" s="36"/>
      <c r="X8461" s="7"/>
    </row>
    <row r="8462" spans="23:24">
      <c r="W8462" s="36"/>
      <c r="X8462" s="7"/>
    </row>
    <row r="8463" spans="23:24">
      <c r="W8463" s="36"/>
      <c r="X8463" s="7"/>
    </row>
    <row r="8464" spans="23:24">
      <c r="W8464" s="36"/>
      <c r="X8464" s="7"/>
    </row>
    <row r="8465" spans="23:24">
      <c r="W8465" s="36"/>
      <c r="X8465" s="7"/>
    </row>
    <row r="8466" spans="23:24">
      <c r="W8466" s="36"/>
      <c r="X8466" s="7"/>
    </row>
    <row r="8467" spans="23:24">
      <c r="W8467" s="36"/>
      <c r="X8467" s="7"/>
    </row>
    <row r="8468" spans="23:24">
      <c r="W8468" s="36"/>
      <c r="X8468" s="7"/>
    </row>
    <row r="8469" spans="23:24">
      <c r="W8469" s="36"/>
      <c r="X8469" s="7"/>
    </row>
    <row r="8470" spans="23:24">
      <c r="W8470" s="36"/>
      <c r="X8470" s="7"/>
    </row>
    <row r="8471" spans="23:24">
      <c r="W8471" s="36"/>
      <c r="X8471" s="7"/>
    </row>
    <row r="8472" spans="23:24">
      <c r="W8472" s="36"/>
      <c r="X8472" s="7"/>
    </row>
    <row r="8473" spans="23:24">
      <c r="W8473" s="36"/>
      <c r="X8473" s="7"/>
    </row>
    <row r="8474" spans="23:24">
      <c r="W8474" s="36"/>
      <c r="X8474" s="7"/>
    </row>
    <row r="8475" spans="23:24">
      <c r="W8475" s="36"/>
      <c r="X8475" s="7"/>
    </row>
    <row r="8476" spans="23:24">
      <c r="W8476" s="36"/>
      <c r="X8476" s="7"/>
    </row>
    <row r="8477" spans="23:24">
      <c r="W8477" s="36"/>
      <c r="X8477" s="7"/>
    </row>
    <row r="8478" spans="23:24">
      <c r="W8478" s="36"/>
      <c r="X8478" s="7"/>
    </row>
    <row r="8479" spans="23:24">
      <c r="W8479" s="36"/>
      <c r="X8479" s="7"/>
    </row>
    <row r="8480" spans="23:24">
      <c r="W8480" s="36"/>
      <c r="X8480" s="7"/>
    </row>
    <row r="8481" spans="23:24">
      <c r="W8481" s="36"/>
      <c r="X8481" s="7"/>
    </row>
    <row r="8482" spans="23:24">
      <c r="W8482" s="36"/>
      <c r="X8482" s="7"/>
    </row>
    <row r="8483" spans="23:24">
      <c r="W8483" s="36"/>
      <c r="X8483" s="7"/>
    </row>
    <row r="8484" spans="23:24">
      <c r="W8484" s="36"/>
      <c r="X8484" s="7"/>
    </row>
    <row r="8485" spans="23:24">
      <c r="W8485" s="36"/>
      <c r="X8485" s="7"/>
    </row>
    <row r="8486" spans="23:24">
      <c r="W8486" s="36"/>
      <c r="X8486" s="7"/>
    </row>
    <row r="8487" spans="23:24">
      <c r="W8487" s="36"/>
      <c r="X8487" s="7"/>
    </row>
    <row r="8488" spans="23:24">
      <c r="W8488" s="36"/>
      <c r="X8488" s="7"/>
    </row>
    <row r="8489" spans="23:24">
      <c r="W8489" s="36"/>
      <c r="X8489" s="7"/>
    </row>
    <row r="8490" spans="23:24">
      <c r="W8490" s="36"/>
      <c r="X8490" s="7"/>
    </row>
    <row r="8491" spans="23:24">
      <c r="W8491" s="36"/>
      <c r="X8491" s="7"/>
    </row>
    <row r="8492" spans="23:24">
      <c r="W8492" s="36"/>
      <c r="X8492" s="7"/>
    </row>
    <row r="8493" spans="23:24">
      <c r="W8493" s="36"/>
      <c r="X8493" s="7"/>
    </row>
    <row r="8494" spans="23:24">
      <c r="W8494" s="36"/>
      <c r="X8494" s="7"/>
    </row>
    <row r="8495" spans="23:24">
      <c r="W8495" s="36"/>
      <c r="X8495" s="7"/>
    </row>
    <row r="8496" spans="23:24">
      <c r="W8496" s="36"/>
      <c r="X8496" s="7"/>
    </row>
    <row r="8497" spans="23:24">
      <c r="W8497" s="36"/>
      <c r="X8497" s="7"/>
    </row>
    <row r="8498" spans="23:24">
      <c r="W8498" s="36"/>
      <c r="X8498" s="7"/>
    </row>
    <row r="8499" spans="23:24">
      <c r="W8499" s="36"/>
      <c r="X8499" s="7"/>
    </row>
    <row r="8500" spans="23:24">
      <c r="W8500" s="36"/>
      <c r="X8500" s="7"/>
    </row>
    <row r="8501" spans="23:24">
      <c r="W8501" s="36"/>
      <c r="X8501" s="7"/>
    </row>
    <row r="8502" spans="23:24">
      <c r="W8502" s="36"/>
      <c r="X8502" s="7"/>
    </row>
    <row r="8503" spans="23:24">
      <c r="W8503" s="36"/>
      <c r="X8503" s="7"/>
    </row>
    <row r="8504" spans="23:24">
      <c r="W8504" s="36"/>
      <c r="X8504" s="7"/>
    </row>
    <row r="8505" spans="23:24">
      <c r="W8505" s="36"/>
      <c r="X8505" s="7"/>
    </row>
    <row r="8506" spans="23:24">
      <c r="W8506" s="36"/>
      <c r="X8506" s="7"/>
    </row>
    <row r="8507" spans="23:24">
      <c r="W8507" s="36"/>
      <c r="X8507" s="7"/>
    </row>
    <row r="8508" spans="23:24">
      <c r="W8508" s="36"/>
      <c r="X8508" s="7"/>
    </row>
    <row r="8509" spans="23:24">
      <c r="W8509" s="36"/>
      <c r="X8509" s="7"/>
    </row>
    <row r="8510" spans="23:24">
      <c r="W8510" s="36"/>
      <c r="X8510" s="7"/>
    </row>
    <row r="8511" spans="23:24">
      <c r="W8511" s="36"/>
      <c r="X8511" s="7"/>
    </row>
    <row r="8512" spans="23:24">
      <c r="W8512" s="36"/>
      <c r="X8512" s="7"/>
    </row>
    <row r="8513" spans="23:24">
      <c r="W8513" s="36"/>
      <c r="X8513" s="7"/>
    </row>
    <row r="8514" spans="23:24">
      <c r="W8514" s="36"/>
      <c r="X8514" s="7"/>
    </row>
    <row r="8515" spans="23:24">
      <c r="W8515" s="36"/>
      <c r="X8515" s="7"/>
    </row>
    <row r="8516" spans="23:24">
      <c r="W8516" s="36"/>
      <c r="X8516" s="7"/>
    </row>
    <row r="8517" spans="23:24">
      <c r="W8517" s="36"/>
      <c r="X8517" s="7"/>
    </row>
    <row r="8518" spans="23:24">
      <c r="W8518" s="36"/>
      <c r="X8518" s="7"/>
    </row>
    <row r="8519" spans="23:24">
      <c r="W8519" s="36"/>
      <c r="X8519" s="7"/>
    </row>
    <row r="8520" spans="23:24">
      <c r="W8520" s="36"/>
      <c r="X8520" s="7"/>
    </row>
    <row r="8521" spans="23:24">
      <c r="W8521" s="36"/>
      <c r="X8521" s="7"/>
    </row>
    <row r="8522" spans="23:24">
      <c r="W8522" s="36"/>
      <c r="X8522" s="7"/>
    </row>
    <row r="8523" spans="23:24">
      <c r="W8523" s="36"/>
      <c r="X8523" s="7"/>
    </row>
    <row r="8524" spans="23:24">
      <c r="W8524" s="36"/>
      <c r="X8524" s="7"/>
    </row>
    <row r="8525" spans="23:24">
      <c r="W8525" s="36"/>
      <c r="X8525" s="7"/>
    </row>
    <row r="8526" spans="23:24">
      <c r="W8526" s="36"/>
      <c r="X8526" s="7"/>
    </row>
    <row r="8527" spans="23:24">
      <c r="W8527" s="36"/>
      <c r="X8527" s="7"/>
    </row>
    <row r="8528" spans="23:24">
      <c r="W8528" s="36"/>
      <c r="X8528" s="7"/>
    </row>
    <row r="8529" spans="23:24">
      <c r="W8529" s="36"/>
      <c r="X8529" s="7"/>
    </row>
    <row r="8530" spans="23:24">
      <c r="W8530" s="36"/>
      <c r="X8530" s="7"/>
    </row>
    <row r="8531" spans="23:24">
      <c r="W8531" s="36"/>
      <c r="X8531" s="7"/>
    </row>
    <row r="8532" spans="23:24">
      <c r="W8532" s="36"/>
      <c r="X8532" s="7"/>
    </row>
    <row r="8533" spans="23:24">
      <c r="W8533" s="36"/>
      <c r="X8533" s="7"/>
    </row>
    <row r="8534" spans="23:24">
      <c r="W8534" s="36"/>
      <c r="X8534" s="7"/>
    </row>
    <row r="8535" spans="23:24">
      <c r="W8535" s="36"/>
      <c r="X8535" s="7"/>
    </row>
    <row r="8536" spans="23:24">
      <c r="W8536" s="36"/>
      <c r="X8536" s="7"/>
    </row>
    <row r="8537" spans="23:24">
      <c r="W8537" s="36"/>
      <c r="X8537" s="7"/>
    </row>
    <row r="8538" spans="23:24">
      <c r="W8538" s="36"/>
      <c r="X8538" s="7"/>
    </row>
    <row r="8539" spans="23:24">
      <c r="W8539" s="36"/>
      <c r="X8539" s="7"/>
    </row>
    <row r="8540" spans="23:24">
      <c r="W8540" s="36"/>
      <c r="X8540" s="7"/>
    </row>
    <row r="8541" spans="23:24">
      <c r="W8541" s="36"/>
      <c r="X8541" s="7"/>
    </row>
    <row r="8542" spans="23:24">
      <c r="W8542" s="36"/>
      <c r="X8542" s="7"/>
    </row>
    <row r="8543" spans="23:24">
      <c r="W8543" s="36"/>
      <c r="X8543" s="7"/>
    </row>
    <row r="8544" spans="23:24">
      <c r="W8544" s="36"/>
      <c r="X8544" s="7"/>
    </row>
    <row r="8545" spans="23:24">
      <c r="W8545" s="36"/>
      <c r="X8545" s="7"/>
    </row>
    <row r="8546" spans="23:24">
      <c r="W8546" s="36"/>
      <c r="X8546" s="7"/>
    </row>
    <row r="8547" spans="23:24">
      <c r="W8547" s="36"/>
      <c r="X8547" s="7"/>
    </row>
    <row r="8548" spans="23:24">
      <c r="W8548" s="36"/>
      <c r="X8548" s="7"/>
    </row>
    <row r="8549" spans="23:24">
      <c r="W8549" s="36"/>
      <c r="X8549" s="7"/>
    </row>
    <row r="8550" spans="23:24">
      <c r="W8550" s="36"/>
      <c r="X8550" s="7"/>
    </row>
    <row r="8551" spans="23:24">
      <c r="W8551" s="36"/>
      <c r="X8551" s="7"/>
    </row>
    <row r="8552" spans="23:24">
      <c r="W8552" s="36"/>
      <c r="X8552" s="7"/>
    </row>
    <row r="8553" spans="23:24">
      <c r="W8553" s="36"/>
      <c r="X8553" s="7"/>
    </row>
    <row r="8554" spans="23:24">
      <c r="W8554" s="36"/>
      <c r="X8554" s="7"/>
    </row>
    <row r="8555" spans="23:24">
      <c r="W8555" s="36"/>
      <c r="X8555" s="7"/>
    </row>
    <row r="8556" spans="23:24">
      <c r="W8556" s="36"/>
      <c r="X8556" s="7"/>
    </row>
    <row r="8557" spans="23:24">
      <c r="W8557" s="36"/>
      <c r="X8557" s="7"/>
    </row>
    <row r="8558" spans="23:24">
      <c r="W8558" s="36"/>
      <c r="X8558" s="7"/>
    </row>
    <row r="8559" spans="23:24">
      <c r="W8559" s="36"/>
      <c r="X8559" s="7"/>
    </row>
    <row r="8560" spans="23:24">
      <c r="W8560" s="36"/>
      <c r="X8560" s="7"/>
    </row>
    <row r="8561" spans="23:24">
      <c r="W8561" s="36"/>
      <c r="X8561" s="7"/>
    </row>
    <row r="8562" spans="23:24">
      <c r="W8562" s="36"/>
      <c r="X8562" s="7"/>
    </row>
    <row r="8563" spans="23:24">
      <c r="W8563" s="36"/>
      <c r="X8563" s="7"/>
    </row>
    <row r="8564" spans="23:24">
      <c r="W8564" s="36"/>
      <c r="X8564" s="7"/>
    </row>
    <row r="8565" spans="23:24">
      <c r="W8565" s="36"/>
      <c r="X8565" s="7"/>
    </row>
    <row r="8566" spans="23:24">
      <c r="W8566" s="36"/>
      <c r="X8566" s="7"/>
    </row>
    <row r="8567" spans="23:24">
      <c r="W8567" s="36"/>
      <c r="X8567" s="7"/>
    </row>
    <row r="8568" spans="23:24">
      <c r="W8568" s="36"/>
      <c r="X8568" s="7"/>
    </row>
    <row r="8569" spans="23:24">
      <c r="W8569" s="36"/>
      <c r="X8569" s="7"/>
    </row>
    <row r="8570" spans="23:24">
      <c r="W8570" s="36"/>
      <c r="X8570" s="7"/>
    </row>
    <row r="8571" spans="23:24">
      <c r="W8571" s="36"/>
      <c r="X8571" s="7"/>
    </row>
    <row r="8572" spans="23:24">
      <c r="W8572" s="36"/>
      <c r="X8572" s="7"/>
    </row>
    <row r="8573" spans="23:24">
      <c r="W8573" s="36"/>
      <c r="X8573" s="7"/>
    </row>
    <row r="8574" spans="23:24">
      <c r="W8574" s="36"/>
      <c r="X8574" s="7"/>
    </row>
    <row r="8575" spans="23:24">
      <c r="W8575" s="36"/>
      <c r="X8575" s="7"/>
    </row>
    <row r="8576" spans="23:24">
      <c r="W8576" s="36"/>
      <c r="X8576" s="7"/>
    </row>
    <row r="8577" spans="23:24">
      <c r="W8577" s="36"/>
      <c r="X8577" s="7"/>
    </row>
    <row r="8578" spans="23:24">
      <c r="W8578" s="36"/>
      <c r="X8578" s="7"/>
    </row>
    <row r="8579" spans="23:24">
      <c r="W8579" s="36"/>
      <c r="X8579" s="7"/>
    </row>
    <row r="8580" spans="23:24">
      <c r="W8580" s="36"/>
      <c r="X8580" s="7"/>
    </row>
    <row r="8581" spans="23:24">
      <c r="W8581" s="36"/>
      <c r="X8581" s="7"/>
    </row>
    <row r="8582" spans="23:24">
      <c r="W8582" s="36"/>
      <c r="X8582" s="7"/>
    </row>
    <row r="8583" spans="23:24">
      <c r="W8583" s="36"/>
      <c r="X8583" s="7"/>
    </row>
    <row r="8584" spans="23:24">
      <c r="W8584" s="36"/>
      <c r="X8584" s="7"/>
    </row>
    <row r="8585" spans="23:24">
      <c r="W8585" s="36"/>
      <c r="X8585" s="7"/>
    </row>
    <row r="8586" spans="23:24">
      <c r="W8586" s="36"/>
      <c r="X8586" s="7"/>
    </row>
    <row r="8587" spans="23:24">
      <c r="W8587" s="36"/>
      <c r="X8587" s="7"/>
    </row>
    <row r="8588" spans="23:24">
      <c r="W8588" s="36"/>
      <c r="X8588" s="7"/>
    </row>
    <row r="8589" spans="23:24">
      <c r="W8589" s="36"/>
      <c r="X8589" s="7"/>
    </row>
    <row r="8590" spans="23:24">
      <c r="W8590" s="36"/>
      <c r="X8590" s="7"/>
    </row>
    <row r="8591" spans="23:24">
      <c r="W8591" s="36"/>
      <c r="X8591" s="7"/>
    </row>
    <row r="8592" spans="23:24">
      <c r="W8592" s="36"/>
      <c r="X8592" s="7"/>
    </row>
    <row r="8593" spans="23:24">
      <c r="W8593" s="36"/>
      <c r="X8593" s="7"/>
    </row>
    <row r="8594" spans="23:24">
      <c r="W8594" s="36"/>
      <c r="X8594" s="7"/>
    </row>
    <row r="8595" spans="23:24">
      <c r="W8595" s="36"/>
      <c r="X8595" s="7"/>
    </row>
    <row r="8596" spans="23:24">
      <c r="W8596" s="36"/>
      <c r="X8596" s="7"/>
    </row>
    <row r="8597" spans="23:24">
      <c r="W8597" s="36"/>
      <c r="X8597" s="7"/>
    </row>
    <row r="8598" spans="23:24">
      <c r="W8598" s="36"/>
      <c r="X8598" s="7"/>
    </row>
    <row r="8599" spans="23:24">
      <c r="W8599" s="36"/>
      <c r="X8599" s="7"/>
    </row>
    <row r="8600" spans="23:24">
      <c r="W8600" s="36"/>
      <c r="X8600" s="7"/>
    </row>
    <row r="8601" spans="23:24">
      <c r="W8601" s="36"/>
      <c r="X8601" s="7"/>
    </row>
    <row r="8602" spans="23:24">
      <c r="W8602" s="36"/>
      <c r="X8602" s="7"/>
    </row>
    <row r="8603" spans="23:24">
      <c r="W8603" s="36"/>
      <c r="X8603" s="7"/>
    </row>
    <row r="8604" spans="23:24">
      <c r="W8604" s="36"/>
      <c r="X8604" s="7"/>
    </row>
    <row r="8605" spans="23:24">
      <c r="W8605" s="36"/>
      <c r="X8605" s="7"/>
    </row>
    <row r="8606" spans="23:24">
      <c r="W8606" s="36"/>
      <c r="X8606" s="7"/>
    </row>
    <row r="8607" spans="23:24">
      <c r="W8607" s="36"/>
      <c r="X8607" s="7"/>
    </row>
    <row r="8608" spans="23:24">
      <c r="W8608" s="36"/>
      <c r="X8608" s="7"/>
    </row>
    <row r="8609" spans="23:24">
      <c r="W8609" s="36"/>
      <c r="X8609" s="7"/>
    </row>
    <row r="8610" spans="23:24">
      <c r="W8610" s="36"/>
      <c r="X8610" s="7"/>
    </row>
    <row r="8611" spans="23:24">
      <c r="W8611" s="36"/>
      <c r="X8611" s="7"/>
    </row>
    <row r="8612" spans="23:24">
      <c r="W8612" s="36"/>
      <c r="X8612" s="7"/>
    </row>
    <row r="8613" spans="23:24">
      <c r="W8613" s="36"/>
      <c r="X8613" s="7"/>
    </row>
    <row r="8614" spans="23:24">
      <c r="W8614" s="36"/>
      <c r="X8614" s="7"/>
    </row>
    <row r="8615" spans="23:24">
      <c r="W8615" s="36"/>
      <c r="X8615" s="7"/>
    </row>
    <row r="8616" spans="23:24">
      <c r="W8616" s="36"/>
      <c r="X8616" s="7"/>
    </row>
    <row r="8617" spans="23:24">
      <c r="W8617" s="36"/>
      <c r="X8617" s="7"/>
    </row>
    <row r="8618" spans="23:24">
      <c r="W8618" s="36"/>
      <c r="X8618" s="7"/>
    </row>
    <row r="8619" spans="23:24">
      <c r="W8619" s="36"/>
      <c r="X8619" s="7"/>
    </row>
    <row r="8620" spans="23:24">
      <c r="W8620" s="36"/>
      <c r="X8620" s="7"/>
    </row>
    <row r="8621" spans="23:24">
      <c r="W8621" s="36"/>
      <c r="X8621" s="7"/>
    </row>
    <row r="8622" spans="23:24">
      <c r="W8622" s="36"/>
      <c r="X8622" s="7"/>
    </row>
    <row r="8623" spans="23:24">
      <c r="W8623" s="36"/>
      <c r="X8623" s="7"/>
    </row>
    <row r="8624" spans="23:24">
      <c r="W8624" s="36"/>
      <c r="X8624" s="7"/>
    </row>
    <row r="8625" spans="23:24">
      <c r="W8625" s="36"/>
      <c r="X8625" s="7"/>
    </row>
    <row r="8626" spans="23:24">
      <c r="W8626" s="36"/>
      <c r="X8626" s="7"/>
    </row>
    <row r="8627" spans="23:24">
      <c r="W8627" s="36"/>
      <c r="X8627" s="7"/>
    </row>
    <row r="8628" spans="23:24">
      <c r="W8628" s="36"/>
      <c r="X8628" s="7"/>
    </row>
    <row r="8629" spans="23:24">
      <c r="W8629" s="36"/>
      <c r="X8629" s="7"/>
    </row>
    <row r="8630" spans="23:24">
      <c r="W8630" s="36"/>
      <c r="X8630" s="7"/>
    </row>
    <row r="8631" spans="23:24">
      <c r="W8631" s="36"/>
      <c r="X8631" s="7"/>
    </row>
    <row r="8632" spans="23:24">
      <c r="W8632" s="36"/>
      <c r="X8632" s="7"/>
    </row>
    <row r="8633" spans="23:24">
      <c r="W8633" s="36"/>
      <c r="X8633" s="7"/>
    </row>
    <row r="8634" spans="23:24">
      <c r="W8634" s="36"/>
      <c r="X8634" s="7"/>
    </row>
    <row r="8635" spans="23:24">
      <c r="W8635" s="36"/>
      <c r="X8635" s="7"/>
    </row>
    <row r="8636" spans="23:24">
      <c r="W8636" s="36"/>
      <c r="X8636" s="7"/>
    </row>
    <row r="8637" spans="23:24">
      <c r="W8637" s="36"/>
      <c r="X8637" s="7"/>
    </row>
    <row r="8638" spans="23:24">
      <c r="W8638" s="36"/>
      <c r="X8638" s="7"/>
    </row>
    <row r="8639" spans="23:24">
      <c r="W8639" s="36"/>
      <c r="X8639" s="7"/>
    </row>
    <row r="8640" spans="23:24">
      <c r="W8640" s="36"/>
      <c r="X8640" s="7"/>
    </row>
    <row r="8641" spans="23:24">
      <c r="W8641" s="36"/>
      <c r="X8641" s="7"/>
    </row>
    <row r="8642" spans="23:24">
      <c r="W8642" s="36"/>
      <c r="X8642" s="7"/>
    </row>
    <row r="8643" spans="23:24">
      <c r="W8643" s="36"/>
      <c r="X8643" s="7"/>
    </row>
    <row r="8644" spans="23:24">
      <c r="W8644" s="36"/>
      <c r="X8644" s="7"/>
    </row>
    <row r="8645" spans="23:24">
      <c r="W8645" s="36"/>
      <c r="X8645" s="7"/>
    </row>
    <row r="8646" spans="23:24">
      <c r="W8646" s="36"/>
      <c r="X8646" s="7"/>
    </row>
    <row r="8647" spans="23:24">
      <c r="W8647" s="36"/>
      <c r="X8647" s="7"/>
    </row>
    <row r="8648" spans="23:24">
      <c r="W8648" s="36"/>
      <c r="X8648" s="7"/>
    </row>
    <row r="8649" spans="23:24">
      <c r="W8649" s="36"/>
      <c r="X8649" s="7"/>
    </row>
    <row r="8650" spans="23:24">
      <c r="W8650" s="36"/>
      <c r="X8650" s="7"/>
    </row>
    <row r="8651" spans="23:24">
      <c r="W8651" s="36"/>
      <c r="X8651" s="7"/>
    </row>
    <row r="8652" spans="23:24">
      <c r="W8652" s="36"/>
      <c r="X8652" s="7"/>
    </row>
    <row r="8653" spans="23:24">
      <c r="W8653" s="36"/>
      <c r="X8653" s="7"/>
    </row>
    <row r="8654" spans="23:24">
      <c r="W8654" s="36"/>
      <c r="X8654" s="7"/>
    </row>
    <row r="8655" spans="23:24">
      <c r="W8655" s="36"/>
      <c r="X8655" s="7"/>
    </row>
    <row r="8656" spans="23:24">
      <c r="W8656" s="36"/>
      <c r="X8656" s="7"/>
    </row>
    <row r="8657" spans="23:24">
      <c r="W8657" s="36"/>
      <c r="X8657" s="7"/>
    </row>
    <row r="8658" spans="23:24">
      <c r="W8658" s="36"/>
      <c r="X8658" s="7"/>
    </row>
    <row r="8659" spans="23:24">
      <c r="W8659" s="36"/>
      <c r="X8659" s="7"/>
    </row>
    <row r="8660" spans="23:24">
      <c r="W8660" s="36"/>
      <c r="X8660" s="7"/>
    </row>
    <row r="8661" spans="23:24">
      <c r="W8661" s="36"/>
      <c r="X8661" s="7"/>
    </row>
    <row r="8662" spans="23:24">
      <c r="W8662" s="36"/>
      <c r="X8662" s="7"/>
    </row>
    <row r="8663" spans="23:24">
      <c r="W8663" s="36"/>
      <c r="X8663" s="7"/>
    </row>
    <row r="8664" spans="23:24">
      <c r="W8664" s="36"/>
      <c r="X8664" s="7"/>
    </row>
    <row r="8665" spans="23:24">
      <c r="W8665" s="36"/>
      <c r="X8665" s="7"/>
    </row>
    <row r="8666" spans="23:24">
      <c r="W8666" s="36"/>
      <c r="X8666" s="7"/>
    </row>
    <row r="8667" spans="23:24">
      <c r="W8667" s="36"/>
      <c r="X8667" s="7"/>
    </row>
    <row r="8668" spans="23:24">
      <c r="W8668" s="36"/>
      <c r="X8668" s="7"/>
    </row>
    <row r="8669" spans="23:24">
      <c r="W8669" s="36"/>
      <c r="X8669" s="7"/>
    </row>
    <row r="8670" spans="23:24">
      <c r="W8670" s="36"/>
      <c r="X8670" s="7"/>
    </row>
    <row r="8671" spans="23:24">
      <c r="W8671" s="36"/>
      <c r="X8671" s="7"/>
    </row>
    <row r="8672" spans="23:24">
      <c r="W8672" s="36"/>
      <c r="X8672" s="7"/>
    </row>
    <row r="8673" spans="23:24">
      <c r="W8673" s="36"/>
      <c r="X8673" s="7"/>
    </row>
    <row r="8674" spans="23:24">
      <c r="W8674" s="36"/>
      <c r="X8674" s="7"/>
    </row>
    <row r="8675" spans="23:24">
      <c r="W8675" s="36"/>
      <c r="X8675" s="7"/>
    </row>
    <row r="8676" spans="23:24">
      <c r="W8676" s="36"/>
      <c r="X8676" s="7"/>
    </row>
    <row r="8677" spans="23:24">
      <c r="W8677" s="36"/>
      <c r="X8677" s="7"/>
    </row>
    <row r="8678" spans="23:24">
      <c r="W8678" s="36"/>
      <c r="X8678" s="7"/>
    </row>
    <row r="8679" spans="23:24">
      <c r="W8679" s="36"/>
      <c r="X8679" s="7"/>
    </row>
    <row r="8680" spans="23:24">
      <c r="W8680" s="36"/>
      <c r="X8680" s="7"/>
    </row>
    <row r="8681" spans="23:24">
      <c r="W8681" s="36"/>
      <c r="X8681" s="7"/>
    </row>
    <row r="8682" spans="23:24">
      <c r="W8682" s="36"/>
      <c r="X8682" s="7"/>
    </row>
    <row r="8683" spans="23:24">
      <c r="W8683" s="36"/>
      <c r="X8683" s="7"/>
    </row>
    <row r="8684" spans="23:24">
      <c r="W8684" s="36"/>
      <c r="X8684" s="7"/>
    </row>
    <row r="8685" spans="23:24">
      <c r="W8685" s="36"/>
      <c r="X8685" s="7"/>
    </row>
    <row r="8686" spans="23:24">
      <c r="W8686" s="36"/>
      <c r="X8686" s="7"/>
    </row>
    <row r="8687" spans="23:24">
      <c r="W8687" s="36"/>
      <c r="X8687" s="7"/>
    </row>
    <row r="8688" spans="23:24">
      <c r="W8688" s="36"/>
      <c r="X8688" s="7"/>
    </row>
    <row r="8689" spans="23:24">
      <c r="W8689" s="36"/>
      <c r="X8689" s="7"/>
    </row>
    <row r="8690" spans="23:24">
      <c r="W8690" s="36"/>
      <c r="X8690" s="7"/>
    </row>
    <row r="8691" spans="23:24">
      <c r="W8691" s="36"/>
      <c r="X8691" s="7"/>
    </row>
    <row r="8692" spans="23:24">
      <c r="W8692" s="36"/>
      <c r="X8692" s="7"/>
    </row>
    <row r="8693" spans="23:24">
      <c r="W8693" s="36"/>
      <c r="X8693" s="7"/>
    </row>
    <row r="8694" spans="23:24">
      <c r="W8694" s="36"/>
      <c r="X8694" s="7"/>
    </row>
    <row r="8695" spans="23:24">
      <c r="W8695" s="36"/>
      <c r="X8695" s="7"/>
    </row>
    <row r="8696" spans="23:24">
      <c r="W8696" s="36"/>
      <c r="X8696" s="7"/>
    </row>
    <row r="8697" spans="23:24">
      <c r="W8697" s="36"/>
      <c r="X8697" s="7"/>
    </row>
    <row r="8698" spans="23:24">
      <c r="W8698" s="36"/>
      <c r="X8698" s="7"/>
    </row>
    <row r="8699" spans="23:24">
      <c r="W8699" s="36"/>
      <c r="X8699" s="7"/>
    </row>
    <row r="8700" spans="23:24">
      <c r="W8700" s="36"/>
      <c r="X8700" s="7"/>
    </row>
    <row r="8701" spans="23:24">
      <c r="W8701" s="36"/>
      <c r="X8701" s="7"/>
    </row>
    <row r="8702" spans="23:24">
      <c r="W8702" s="36"/>
      <c r="X8702" s="7"/>
    </row>
    <row r="8703" spans="23:24">
      <c r="W8703" s="36"/>
      <c r="X8703" s="7"/>
    </row>
    <row r="8704" spans="23:24">
      <c r="W8704" s="36"/>
      <c r="X8704" s="7"/>
    </row>
    <row r="8705" spans="23:24">
      <c r="W8705" s="36"/>
      <c r="X8705" s="7"/>
    </row>
    <row r="8706" spans="23:24">
      <c r="W8706" s="36"/>
      <c r="X8706" s="7"/>
    </row>
    <row r="8707" spans="23:24">
      <c r="W8707" s="36"/>
      <c r="X8707" s="7"/>
    </row>
    <row r="8708" spans="23:24">
      <c r="W8708" s="36"/>
      <c r="X8708" s="7"/>
    </row>
    <row r="8709" spans="23:24">
      <c r="W8709" s="36"/>
      <c r="X8709" s="7"/>
    </row>
    <row r="8710" spans="23:24">
      <c r="W8710" s="36"/>
      <c r="X8710" s="7"/>
    </row>
    <row r="8711" spans="23:24">
      <c r="W8711" s="36"/>
      <c r="X8711" s="7"/>
    </row>
    <row r="8712" spans="23:24">
      <c r="W8712" s="36"/>
      <c r="X8712" s="7"/>
    </row>
    <row r="8713" spans="23:24">
      <c r="W8713" s="36"/>
      <c r="X8713" s="7"/>
    </row>
    <row r="8714" spans="23:24">
      <c r="W8714" s="36"/>
      <c r="X8714" s="7"/>
    </row>
    <row r="8715" spans="23:24">
      <c r="W8715" s="36"/>
      <c r="X8715" s="7"/>
    </row>
    <row r="8716" spans="23:24">
      <c r="W8716" s="36"/>
      <c r="X8716" s="7"/>
    </row>
    <row r="8717" spans="23:24">
      <c r="W8717" s="36"/>
      <c r="X8717" s="7"/>
    </row>
    <row r="8718" spans="23:24">
      <c r="W8718" s="36"/>
      <c r="X8718" s="7"/>
    </row>
    <row r="8719" spans="23:24">
      <c r="W8719" s="36"/>
      <c r="X8719" s="7"/>
    </row>
    <row r="8720" spans="23:24">
      <c r="W8720" s="36"/>
      <c r="X8720" s="7"/>
    </row>
    <row r="8721" spans="23:24">
      <c r="W8721" s="36"/>
      <c r="X8721" s="7"/>
    </row>
    <row r="8722" spans="23:24">
      <c r="W8722" s="36"/>
      <c r="X8722" s="7"/>
    </row>
    <row r="8723" spans="23:24">
      <c r="W8723" s="36"/>
      <c r="X8723" s="7"/>
    </row>
    <row r="8724" spans="23:24">
      <c r="W8724" s="36"/>
      <c r="X8724" s="7"/>
    </row>
    <row r="8725" spans="23:24">
      <c r="W8725" s="36"/>
      <c r="X8725" s="7"/>
    </row>
    <row r="8726" spans="23:24">
      <c r="W8726" s="36"/>
      <c r="X8726" s="7"/>
    </row>
    <row r="8727" spans="23:24">
      <c r="W8727" s="36"/>
      <c r="X8727" s="7"/>
    </row>
    <row r="8728" spans="23:24">
      <c r="W8728" s="36"/>
      <c r="X8728" s="7"/>
    </row>
    <row r="8729" spans="23:24">
      <c r="W8729" s="36"/>
      <c r="X8729" s="7"/>
    </row>
    <row r="8730" spans="23:24">
      <c r="W8730" s="36"/>
      <c r="X8730" s="7"/>
    </row>
    <row r="8731" spans="23:24">
      <c r="W8731" s="36"/>
      <c r="X8731" s="7"/>
    </row>
    <row r="8732" spans="23:24">
      <c r="W8732" s="36"/>
      <c r="X8732" s="7"/>
    </row>
    <row r="8733" spans="23:24">
      <c r="W8733" s="36"/>
      <c r="X8733" s="7"/>
    </row>
    <row r="8734" spans="23:24">
      <c r="W8734" s="36"/>
      <c r="X8734" s="7"/>
    </row>
    <row r="8735" spans="23:24">
      <c r="W8735" s="36"/>
      <c r="X8735" s="7"/>
    </row>
    <row r="8736" spans="23:24">
      <c r="W8736" s="36"/>
      <c r="X8736" s="7"/>
    </row>
    <row r="8737" spans="23:24">
      <c r="W8737" s="36"/>
      <c r="X8737" s="7"/>
    </row>
    <row r="8738" spans="23:24">
      <c r="W8738" s="36"/>
      <c r="X8738" s="7"/>
    </row>
    <row r="8739" spans="23:24">
      <c r="W8739" s="36"/>
      <c r="X8739" s="7"/>
    </row>
    <row r="8740" spans="23:24">
      <c r="W8740" s="36"/>
      <c r="X8740" s="7"/>
    </row>
    <row r="8741" spans="23:24">
      <c r="W8741" s="36"/>
      <c r="X8741" s="7"/>
    </row>
    <row r="8742" spans="23:24">
      <c r="W8742" s="36"/>
      <c r="X8742" s="7"/>
    </row>
    <row r="8743" spans="23:24">
      <c r="W8743" s="36"/>
      <c r="X8743" s="7"/>
    </row>
    <row r="8744" spans="23:24">
      <c r="W8744" s="36"/>
      <c r="X8744" s="7"/>
    </row>
    <row r="8745" spans="23:24">
      <c r="W8745" s="36"/>
      <c r="X8745" s="7"/>
    </row>
    <row r="8746" spans="23:24">
      <c r="W8746" s="36"/>
      <c r="X8746" s="7"/>
    </row>
    <row r="8747" spans="23:24">
      <c r="W8747" s="36"/>
      <c r="X8747" s="7"/>
    </row>
    <row r="8748" spans="23:24">
      <c r="W8748" s="36"/>
      <c r="X8748" s="7"/>
    </row>
    <row r="8749" spans="23:24">
      <c r="W8749" s="36"/>
      <c r="X8749" s="7"/>
    </row>
    <row r="8750" spans="23:24">
      <c r="W8750" s="36"/>
      <c r="X8750" s="7"/>
    </row>
    <row r="8751" spans="23:24">
      <c r="W8751" s="36"/>
      <c r="X8751" s="7"/>
    </row>
    <row r="8752" spans="23:24">
      <c r="W8752" s="36"/>
      <c r="X8752" s="7"/>
    </row>
    <row r="8753" spans="23:24">
      <c r="W8753" s="36"/>
      <c r="X8753" s="7"/>
    </row>
    <row r="8754" spans="23:24">
      <c r="W8754" s="36"/>
      <c r="X8754" s="7"/>
    </row>
    <row r="8755" spans="23:24">
      <c r="W8755" s="36"/>
      <c r="X8755" s="7"/>
    </row>
    <row r="8756" spans="23:24">
      <c r="W8756" s="36"/>
      <c r="X8756" s="7"/>
    </row>
    <row r="8757" spans="23:24">
      <c r="W8757" s="36"/>
      <c r="X8757" s="7"/>
    </row>
    <row r="8758" spans="23:24">
      <c r="W8758" s="36"/>
      <c r="X8758" s="7"/>
    </row>
    <row r="8759" spans="23:24">
      <c r="W8759" s="36"/>
      <c r="X8759" s="7"/>
    </row>
    <row r="8760" spans="23:24">
      <c r="W8760" s="36"/>
      <c r="X8760" s="7"/>
    </row>
    <row r="8761" spans="23:24">
      <c r="W8761" s="36"/>
      <c r="X8761" s="7"/>
    </row>
    <row r="8762" spans="23:24">
      <c r="W8762" s="36"/>
      <c r="X8762" s="7"/>
    </row>
    <row r="8763" spans="23:24">
      <c r="W8763" s="36"/>
      <c r="X8763" s="7"/>
    </row>
    <row r="8764" spans="23:24">
      <c r="W8764" s="36"/>
      <c r="X8764" s="7"/>
    </row>
    <row r="8765" spans="23:24">
      <c r="W8765" s="36"/>
      <c r="X8765" s="7"/>
    </row>
    <row r="8766" spans="23:24">
      <c r="W8766" s="36"/>
      <c r="X8766" s="7"/>
    </row>
    <row r="8767" spans="23:24">
      <c r="W8767" s="36"/>
      <c r="X8767" s="7"/>
    </row>
    <row r="8768" spans="23:24">
      <c r="W8768" s="36"/>
      <c r="X8768" s="7"/>
    </row>
    <row r="8769" spans="23:24">
      <c r="W8769" s="36"/>
      <c r="X8769" s="7"/>
    </row>
    <row r="8770" spans="23:24">
      <c r="W8770" s="36"/>
      <c r="X8770" s="7"/>
    </row>
    <row r="8771" spans="23:24">
      <c r="W8771" s="36"/>
      <c r="X8771" s="7"/>
    </row>
    <row r="8772" spans="23:24">
      <c r="W8772" s="36"/>
      <c r="X8772" s="7"/>
    </row>
    <row r="8773" spans="23:24">
      <c r="W8773" s="36"/>
      <c r="X8773" s="7"/>
    </row>
    <row r="8774" spans="23:24">
      <c r="W8774" s="36"/>
      <c r="X8774" s="7"/>
    </row>
    <row r="8775" spans="23:24">
      <c r="W8775" s="36"/>
      <c r="X8775" s="7"/>
    </row>
    <row r="8776" spans="23:24">
      <c r="W8776" s="36"/>
      <c r="X8776" s="7"/>
    </row>
    <row r="8777" spans="23:24">
      <c r="W8777" s="36"/>
      <c r="X8777" s="7"/>
    </row>
    <row r="8778" spans="23:24">
      <c r="W8778" s="36"/>
      <c r="X8778" s="7"/>
    </row>
    <row r="8779" spans="23:24">
      <c r="W8779" s="36"/>
      <c r="X8779" s="7"/>
    </row>
    <row r="8780" spans="23:24">
      <c r="W8780" s="36"/>
      <c r="X8780" s="7"/>
    </row>
    <row r="8781" spans="23:24">
      <c r="W8781" s="36"/>
      <c r="X8781" s="7"/>
    </row>
    <row r="8782" spans="23:24">
      <c r="W8782" s="36"/>
      <c r="X8782" s="7"/>
    </row>
    <row r="8783" spans="23:24">
      <c r="W8783" s="36"/>
      <c r="X8783" s="7"/>
    </row>
    <row r="8784" spans="23:24">
      <c r="W8784" s="36"/>
      <c r="X8784" s="7"/>
    </row>
    <row r="8785" spans="23:24">
      <c r="W8785" s="36"/>
      <c r="X8785" s="7"/>
    </row>
    <row r="8786" spans="23:24">
      <c r="W8786" s="36"/>
      <c r="X8786" s="7"/>
    </row>
    <row r="8787" spans="23:24">
      <c r="W8787" s="36"/>
      <c r="X8787" s="7"/>
    </row>
    <row r="8788" spans="23:24">
      <c r="W8788" s="36"/>
      <c r="X8788" s="7"/>
    </row>
    <row r="8789" spans="23:24">
      <c r="W8789" s="36"/>
      <c r="X8789" s="7"/>
    </row>
    <row r="8790" spans="23:24">
      <c r="W8790" s="36"/>
      <c r="X8790" s="7"/>
    </row>
    <row r="8791" spans="23:24">
      <c r="W8791" s="36"/>
      <c r="X8791" s="7"/>
    </row>
    <row r="8792" spans="23:24">
      <c r="W8792" s="36"/>
      <c r="X8792" s="7"/>
    </row>
    <row r="8793" spans="23:24">
      <c r="W8793" s="36"/>
      <c r="X8793" s="7"/>
    </row>
    <row r="8794" spans="23:24">
      <c r="W8794" s="36"/>
      <c r="X8794" s="7"/>
    </row>
    <row r="8795" spans="23:24">
      <c r="W8795" s="36"/>
      <c r="X8795" s="7"/>
    </row>
    <row r="8796" spans="23:24">
      <c r="W8796" s="36"/>
      <c r="X8796" s="7"/>
    </row>
    <row r="8797" spans="23:24">
      <c r="W8797" s="36"/>
      <c r="X8797" s="7"/>
    </row>
    <row r="8798" spans="23:24">
      <c r="W8798" s="36"/>
      <c r="X8798" s="7"/>
    </row>
    <row r="8799" spans="23:24">
      <c r="W8799" s="36"/>
      <c r="X8799" s="7"/>
    </row>
  </sheetData>
  <mergeCells count="1">
    <mergeCell ref="K13:L13"/>
  </mergeCells>
  <dataValidations count="2">
    <dataValidation allowBlank="1" showInputMessage="1" showErrorMessage="1" promptTitle="Sort Key" prompt="To present the data and compute prices, you need to match the capacity and the plant names with the sorted column._x000a__x000a_To do this, first create a sort key using the MATCH function." sqref="H16:H21"/>
    <dataValidation allowBlank="1" showInputMessage="1" showErrorMessage="1" promptTitle="Small" prompt="Use the small command to sort the cost.  In real world there may be plants with the same cost. _x000a__x000a_To fix this, you can make another column with the cost adjusted by a very small random number.  For example, (RAND()*.000001)" sqref="G16:G21"/>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sheetPr codeName="Sheet2"/>
  <dimension ref="B4:X37"/>
  <sheetViews>
    <sheetView showGridLines="0" workbookViewId="0">
      <selection activeCell="C5" sqref="C5"/>
    </sheetView>
  </sheetViews>
  <sheetFormatPr defaultRowHeight="15"/>
  <cols>
    <col min="2" max="8" width="15" customWidth="1"/>
  </cols>
  <sheetData>
    <row r="4" spans="4:8">
      <c r="D4" t="s">
        <v>84</v>
      </c>
    </row>
    <row r="6" spans="4:8">
      <c r="D6" t="s">
        <v>85</v>
      </c>
    </row>
    <row r="8" spans="4:8">
      <c r="D8" t="s">
        <v>86</v>
      </c>
    </row>
    <row r="10" spans="4:8">
      <c r="D10" t="s">
        <v>87</v>
      </c>
    </row>
    <row r="11" spans="4:8" ht="15.75" thickBot="1"/>
    <row r="12" spans="4:8" ht="15.75" thickBot="1">
      <c r="D12" s="23" t="s">
        <v>89</v>
      </c>
      <c r="E12" s="24"/>
      <c r="F12" s="24"/>
      <c r="G12" s="24"/>
      <c r="H12" s="25"/>
    </row>
    <row r="13" spans="4:8" ht="15.75" thickBot="1"/>
    <row r="14" spans="4:8" ht="15.75" thickBot="1">
      <c r="D14" s="23" t="s">
        <v>89</v>
      </c>
      <c r="E14" s="24"/>
      <c r="F14" s="24"/>
      <c r="G14" s="24"/>
      <c r="H14" s="25"/>
    </row>
    <row r="15" spans="4:8" ht="15.75" thickBot="1"/>
    <row r="16" spans="4:8" ht="15.75" thickBot="1">
      <c r="D16" s="23" t="s">
        <v>135</v>
      </c>
      <c r="E16" s="24"/>
      <c r="F16" s="24"/>
      <c r="G16" s="24"/>
      <c r="H16" s="25"/>
    </row>
    <row r="19" spans="2:24">
      <c r="D19" t="s">
        <v>85</v>
      </c>
    </row>
    <row r="21" spans="2:24">
      <c r="D21" t="s">
        <v>108</v>
      </c>
    </row>
    <row r="23" spans="2:24">
      <c r="D23" t="s">
        <v>109</v>
      </c>
    </row>
    <row r="25" spans="2:24">
      <c r="D25" t="s">
        <v>110</v>
      </c>
    </row>
    <row r="29" spans="2:24" ht="15.75" thickBot="1">
      <c r="B29" t="s">
        <v>21</v>
      </c>
      <c r="C29" s="43">
        <v>-0.5</v>
      </c>
    </row>
    <row r="30" spans="2:24" ht="15.75" thickBot="1">
      <c r="H30" s="29" t="s">
        <v>21</v>
      </c>
      <c r="N30" s="47" t="s">
        <v>94</v>
      </c>
      <c r="O30" s="48"/>
      <c r="P30" s="49"/>
      <c r="R30" s="47" t="s">
        <v>95</v>
      </c>
      <c r="S30" s="48"/>
      <c r="T30" s="49"/>
      <c r="V30" s="47" t="s">
        <v>83</v>
      </c>
      <c r="W30" s="48"/>
      <c r="X30" s="49"/>
    </row>
    <row r="31" spans="2:24">
      <c r="B31" s="29" t="s">
        <v>72</v>
      </c>
      <c r="C31" s="29" t="s">
        <v>73</v>
      </c>
      <c r="D31" s="29" t="s">
        <v>74</v>
      </c>
      <c r="E31" s="29" t="s">
        <v>75</v>
      </c>
      <c r="F31" s="29" t="s">
        <v>88</v>
      </c>
      <c r="G31" s="29" t="s">
        <v>76</v>
      </c>
      <c r="H31" s="29" t="s">
        <v>107</v>
      </c>
      <c r="K31" s="29" t="s">
        <v>72</v>
      </c>
      <c r="L31" s="29" t="s">
        <v>73</v>
      </c>
      <c r="N31" s="29" t="s">
        <v>82</v>
      </c>
      <c r="O31" s="29" t="s">
        <v>79</v>
      </c>
      <c r="P31" s="29" t="s">
        <v>21</v>
      </c>
      <c r="R31" s="29" t="s">
        <v>82</v>
      </c>
      <c r="S31" s="29" t="s">
        <v>79</v>
      </c>
      <c r="T31" s="29" t="s">
        <v>21</v>
      </c>
      <c r="V31" s="29" t="s">
        <v>82</v>
      </c>
      <c r="W31" s="29" t="s">
        <v>79</v>
      </c>
      <c r="X31" s="29" t="s">
        <v>21</v>
      </c>
    </row>
    <row r="32" spans="2:24">
      <c r="B32" s="44">
        <v>100</v>
      </c>
      <c r="C32" s="44">
        <v>10</v>
      </c>
      <c r="K32" s="7">
        <f t="shared" ref="K32:L36" si="0">B32</f>
        <v>100</v>
      </c>
      <c r="L32">
        <f t="shared" si="0"/>
        <v>10</v>
      </c>
      <c r="R32" s="7">
        <f t="shared" ref="R32:S35" si="1">K32/K33-1</f>
        <v>9.5445115010332149E-2</v>
      </c>
      <c r="S32" s="7">
        <f t="shared" si="1"/>
        <v>-0.16666666666666663</v>
      </c>
      <c r="T32" s="7">
        <f>R32/S32</f>
        <v>-0.572670690061993</v>
      </c>
      <c r="V32" s="26">
        <f t="shared" ref="V32:W35" si="2">LN(K33/K32)</f>
        <v>-9.1160778396977268E-2</v>
      </c>
      <c r="W32" s="26">
        <f t="shared" si="2"/>
        <v>0.18232155679395459</v>
      </c>
      <c r="X32">
        <f>V32/W32</f>
        <v>-0.49999999999999983</v>
      </c>
    </row>
    <row r="33" spans="2:24">
      <c r="B33" s="26">
        <f>F33</f>
        <v>91.287092917527687</v>
      </c>
      <c r="C33" s="44">
        <v>12</v>
      </c>
      <c r="D33" s="31">
        <f>LN(C33/C32)</f>
        <v>0.18232155679395459</v>
      </c>
      <c r="E33" s="31">
        <f>D33*$C$29</f>
        <v>-9.1160778396977296E-2</v>
      </c>
      <c r="F33" s="31">
        <f>EXP(E33)*B32</f>
        <v>91.287092917527687</v>
      </c>
      <c r="G33" s="31">
        <f>LN(B33/B32)</f>
        <v>-9.1160778396977268E-2</v>
      </c>
      <c r="H33">
        <f>G33/D33</f>
        <v>-0.49999999999999983</v>
      </c>
      <c r="K33" s="7">
        <f t="shared" si="0"/>
        <v>91.287092917527687</v>
      </c>
      <c r="L33">
        <f t="shared" si="0"/>
        <v>12</v>
      </c>
      <c r="N33" s="30">
        <f>K33/K32-1</f>
        <v>-8.7129070824723098E-2</v>
      </c>
      <c r="O33" s="30">
        <f>L33/L32-1</f>
        <v>0.19999999999999996</v>
      </c>
      <c r="P33" s="7">
        <f>N33/O33</f>
        <v>-0.4356453541236156</v>
      </c>
      <c r="R33" s="7">
        <f>K33/K34-1</f>
        <v>8.0123449734643248E-2</v>
      </c>
      <c r="S33" s="7">
        <f t="shared" si="1"/>
        <v>-0.1428571428571429</v>
      </c>
      <c r="T33" s="7">
        <f>R33/S33</f>
        <v>-0.56086414814250252</v>
      </c>
      <c r="V33" s="26">
        <f t="shared" si="2"/>
        <v>-7.7075339913629082E-2</v>
      </c>
      <c r="W33" s="26">
        <f t="shared" si="2"/>
        <v>0.15415067982725836</v>
      </c>
      <c r="X33">
        <f>V33/W33</f>
        <v>-0.49999999999999939</v>
      </c>
    </row>
    <row r="34" spans="2:24">
      <c r="B34" s="26">
        <f>F34</f>
        <v>84.515425472851661</v>
      </c>
      <c r="C34" s="44">
        <v>14</v>
      </c>
      <c r="D34" s="31">
        <f t="shared" ref="D34:D36" si="3">LN(C34/C33)</f>
        <v>0.15415067982725836</v>
      </c>
      <c r="E34" s="31">
        <f>D34*$C$29</f>
        <v>-7.7075339913629179E-2</v>
      </c>
      <c r="F34" s="31">
        <f>EXP(E34)*B33</f>
        <v>84.515425472851661</v>
      </c>
      <c r="G34" s="31">
        <f>LN(B34/B33)</f>
        <v>-7.7075339913629082E-2</v>
      </c>
      <c r="H34">
        <f>G34/D34</f>
        <v>-0.49999999999999939</v>
      </c>
      <c r="K34" s="7">
        <f t="shared" si="0"/>
        <v>84.515425472851661</v>
      </c>
      <c r="L34">
        <f t="shared" si="0"/>
        <v>14</v>
      </c>
      <c r="N34" s="30">
        <f t="shared" ref="N34:O36" si="4">K34/K33-1</f>
        <v>-7.417990022744847E-2</v>
      </c>
      <c r="O34" s="30">
        <f t="shared" si="4"/>
        <v>0.16666666666666674</v>
      </c>
      <c r="P34" s="7">
        <f>N34/O34</f>
        <v>-0.4450794013646906</v>
      </c>
      <c r="R34" s="7">
        <f t="shared" si="1"/>
        <v>6.9044967649697586E-2</v>
      </c>
      <c r="S34" s="7">
        <f t="shared" si="1"/>
        <v>-0.125</v>
      </c>
      <c r="T34" s="7">
        <f>R34/S34</f>
        <v>-0.55235974119758069</v>
      </c>
      <c r="V34" s="26">
        <f t="shared" si="2"/>
        <v>-6.6765696312261202E-2</v>
      </c>
      <c r="W34" s="26">
        <f t="shared" si="2"/>
        <v>0.13353139262452257</v>
      </c>
      <c r="X34">
        <f>V34/W34</f>
        <v>-0.49999999999999939</v>
      </c>
    </row>
    <row r="35" spans="2:24">
      <c r="B35" s="26">
        <f>F35</f>
        <v>79.05694150420949</v>
      </c>
      <c r="C35" s="44">
        <v>16</v>
      </c>
      <c r="D35" s="31">
        <f t="shared" si="3"/>
        <v>0.13353139262452257</v>
      </c>
      <c r="E35" s="31">
        <f>D35*$C$29</f>
        <v>-6.6765696312261286E-2</v>
      </c>
      <c r="F35" s="31">
        <f>EXP(E35)*B34</f>
        <v>79.05694150420949</v>
      </c>
      <c r="G35" s="31">
        <f>LN(B35/B34)</f>
        <v>-6.6765696312261202E-2</v>
      </c>
      <c r="H35">
        <f>G35/D35</f>
        <v>-0.49999999999999939</v>
      </c>
      <c r="K35" s="7">
        <f t="shared" si="0"/>
        <v>79.05694150420949</v>
      </c>
      <c r="L35">
        <f t="shared" si="0"/>
        <v>16</v>
      </c>
      <c r="N35" s="30">
        <f t="shared" si="4"/>
        <v>-6.4585653306514557E-2</v>
      </c>
      <c r="O35" s="30">
        <f t="shared" si="4"/>
        <v>0.14285714285714279</v>
      </c>
      <c r="P35" s="7">
        <f>N35/O35</f>
        <v>-0.45209957314560212</v>
      </c>
      <c r="R35" s="7">
        <f t="shared" si="1"/>
        <v>6.0660171779821193E-2</v>
      </c>
      <c r="S35" s="7">
        <f t="shared" si="1"/>
        <v>-0.11111111111111116</v>
      </c>
      <c r="T35" s="7">
        <f>R35/S35</f>
        <v>-0.54594154601839051</v>
      </c>
      <c r="V35" s="26">
        <f t="shared" si="2"/>
        <v>-5.8891517828191735E-2</v>
      </c>
      <c r="W35" s="26">
        <f t="shared" si="2"/>
        <v>0.11778303565638346</v>
      </c>
      <c r="X35">
        <f>V35/W35</f>
        <v>-0.50000000000000011</v>
      </c>
    </row>
    <row r="36" spans="2:24">
      <c r="B36" s="26">
        <f>F36</f>
        <v>74.535599249992998</v>
      </c>
      <c r="C36" s="44">
        <v>18</v>
      </c>
      <c r="D36" s="31">
        <f t="shared" si="3"/>
        <v>0.11778303565638346</v>
      </c>
      <c r="E36" s="31">
        <f>D36*$C$29</f>
        <v>-5.8891517828191728E-2</v>
      </c>
      <c r="F36" s="31">
        <f>EXP(E36)*B35</f>
        <v>74.535599249992998</v>
      </c>
      <c r="G36" s="31">
        <f>LN(B36/B35)</f>
        <v>-5.8891517828191735E-2</v>
      </c>
      <c r="H36">
        <f>G36/D36</f>
        <v>-0.50000000000000011</v>
      </c>
      <c r="K36" s="7">
        <f t="shared" si="0"/>
        <v>74.535599249992998</v>
      </c>
      <c r="L36">
        <f t="shared" si="0"/>
        <v>18</v>
      </c>
      <c r="N36" s="30">
        <f t="shared" si="4"/>
        <v>-5.7190958417936644E-2</v>
      </c>
      <c r="O36" s="30">
        <f t="shared" si="4"/>
        <v>0.125</v>
      </c>
      <c r="P36" s="7">
        <f>N36/O36</f>
        <v>-0.45752766734349315</v>
      </c>
    </row>
    <row r="37" spans="2:24">
      <c r="B37" s="7"/>
    </row>
  </sheetData>
  <mergeCells count="3">
    <mergeCell ref="N30:P30"/>
    <mergeCell ref="R30:T30"/>
    <mergeCell ref="V30:X30"/>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3"/>
  <dimension ref="A1:AY9208"/>
  <sheetViews>
    <sheetView showGridLines="0" topLeftCell="J19" workbookViewId="0">
      <selection activeCell="A77" sqref="A77"/>
    </sheetView>
  </sheetViews>
  <sheetFormatPr defaultRowHeight="15" outlineLevelCol="1"/>
  <cols>
    <col min="1" max="1" width="4.7109375" style="3" customWidth="1"/>
    <col min="3" max="3" width="15" customWidth="1"/>
    <col min="12" max="12" width="10.28515625" customWidth="1"/>
    <col min="13" max="16" width="10.7109375" customWidth="1"/>
    <col min="17" max="17" width="10" customWidth="1"/>
    <col min="20" max="20" width="10.42578125" customWidth="1"/>
    <col min="28" max="29" width="10.7109375" customWidth="1"/>
    <col min="30" max="30" width="10.5703125" customWidth="1"/>
    <col min="33" max="33" width="12" style="35" customWidth="1"/>
    <col min="34" max="34" width="11.5703125" bestFit="1" customWidth="1"/>
    <col min="42" max="42" width="20.140625" customWidth="1"/>
    <col min="46" max="46" width="11.5703125" customWidth="1" outlineLevel="1"/>
    <col min="47" max="51" width="9.140625" customWidth="1" outlineLevel="1"/>
  </cols>
  <sheetData>
    <row r="1" spans="1:41">
      <c r="A1" s="3" t="s">
        <v>23</v>
      </c>
    </row>
    <row r="2" spans="1:41">
      <c r="C2" t="s">
        <v>16</v>
      </c>
      <c r="D2" s="8">
        <v>5679</v>
      </c>
    </row>
    <row r="3" spans="1:41">
      <c r="C3" t="s">
        <v>97</v>
      </c>
      <c r="D3">
        <v>5</v>
      </c>
      <c r="J3" t="s">
        <v>90</v>
      </c>
      <c r="L3" s="7">
        <f>AVERAGE(AL19:AL8802)</f>
        <v>99.609517304189438</v>
      </c>
    </row>
    <row r="4" spans="1:41">
      <c r="C4" t="s">
        <v>98</v>
      </c>
      <c r="D4">
        <f>SUM(J19:J24)</f>
        <v>5100</v>
      </c>
      <c r="L4" s="7"/>
    </row>
    <row r="5" spans="1:41">
      <c r="L5" s="7"/>
    </row>
    <row r="6" spans="1:41">
      <c r="C6" t="s">
        <v>21</v>
      </c>
      <c r="L6" s="7"/>
    </row>
    <row r="7" spans="1:41">
      <c r="C7" t="s">
        <v>91</v>
      </c>
      <c r="D7" t="s">
        <v>92</v>
      </c>
      <c r="E7" t="s">
        <v>93</v>
      </c>
      <c r="F7" t="s">
        <v>21</v>
      </c>
      <c r="G7" t="s">
        <v>21</v>
      </c>
      <c r="L7" s="7"/>
    </row>
    <row r="8" spans="1:41">
      <c r="D8" s="7">
        <v>0</v>
      </c>
      <c r="E8" s="7">
        <v>30</v>
      </c>
      <c r="F8">
        <v>0</v>
      </c>
      <c r="G8">
        <v>0</v>
      </c>
      <c r="L8" s="7"/>
    </row>
    <row r="9" spans="1:41">
      <c r="D9" s="7">
        <f>E8</f>
        <v>30</v>
      </c>
      <c r="E9" s="7">
        <v>70</v>
      </c>
      <c r="F9">
        <v>-0.02</v>
      </c>
      <c r="G9">
        <v>-0.01</v>
      </c>
      <c r="L9" s="7"/>
    </row>
    <row r="10" spans="1:41">
      <c r="D10" s="7">
        <f>E9</f>
        <v>70</v>
      </c>
      <c r="E10" s="7">
        <v>150</v>
      </c>
      <c r="F10">
        <v>-0.1</v>
      </c>
      <c r="G10">
        <v>-0.05</v>
      </c>
      <c r="L10" s="7"/>
      <c r="P10" t="s">
        <v>16</v>
      </c>
      <c r="Q10" s="1">
        <f>D2</f>
        <v>5679</v>
      </c>
      <c r="U10" t="s">
        <v>21</v>
      </c>
      <c r="V10">
        <f>F11</f>
        <v>-0.4</v>
      </c>
      <c r="W10" t="s">
        <v>77</v>
      </c>
      <c r="X10">
        <f>R14</f>
        <v>135</v>
      </c>
    </row>
    <row r="11" spans="1:41">
      <c r="D11" s="7">
        <f>E10</f>
        <v>150</v>
      </c>
      <c r="E11" s="7">
        <v>160</v>
      </c>
      <c r="F11">
        <v>-0.4</v>
      </c>
      <c r="G11">
        <v>-0.1</v>
      </c>
      <c r="L11" s="7"/>
    </row>
    <row r="12" spans="1:41" ht="15.75" thickBot="1">
      <c r="D12" s="7">
        <f>E11</f>
        <v>160</v>
      </c>
      <c r="E12" s="7"/>
      <c r="F12">
        <v>-0.6</v>
      </c>
      <c r="G12">
        <v>-0.2</v>
      </c>
    </row>
    <row r="13" spans="1:41">
      <c r="P13" s="38" t="s">
        <v>103</v>
      </c>
      <c r="Q13" s="39"/>
      <c r="R13" s="40">
        <f>MATCH(0,R19:R55,-1)+1</f>
        <v>15</v>
      </c>
      <c r="S13" s="21"/>
      <c r="T13" s="21"/>
    </row>
    <row r="14" spans="1:41" ht="15.75" thickBot="1">
      <c r="C14" t="s">
        <v>31</v>
      </c>
      <c r="E14">
        <f>SUMPRODUCT(AH20:AH55*L20:L55)</f>
        <v>0</v>
      </c>
      <c r="P14" s="16" t="s">
        <v>104</v>
      </c>
      <c r="Q14" s="41"/>
      <c r="R14" s="42">
        <f>INDEX(O19:O55,R13)</f>
        <v>135</v>
      </c>
      <c r="S14" s="21"/>
      <c r="T14" s="21"/>
    </row>
    <row r="15" spans="1:41" ht="15.75" thickBot="1"/>
    <row r="16" spans="1:41" ht="15.75" thickBot="1">
      <c r="K16" s="50" t="s">
        <v>99</v>
      </c>
      <c r="L16" s="51"/>
      <c r="M16" s="50" t="s">
        <v>100</v>
      </c>
      <c r="N16" s="52"/>
      <c r="O16" s="51"/>
      <c r="P16" s="19"/>
      <c r="Q16" s="19"/>
      <c r="R16" s="19"/>
      <c r="S16" s="19"/>
      <c r="T16" s="19"/>
      <c r="U16" s="19"/>
      <c r="AA16" s="19"/>
      <c r="AB16" s="19"/>
      <c r="AC16" s="19"/>
      <c r="AD16" s="19"/>
      <c r="AE16" s="19"/>
      <c r="AO16" s="1"/>
    </row>
    <row r="17" spans="3:49" ht="75">
      <c r="D17" t="s">
        <v>5</v>
      </c>
      <c r="E17" t="s">
        <v>6</v>
      </c>
      <c r="F17" t="s">
        <v>17</v>
      </c>
      <c r="G17" s="2" t="s">
        <v>24</v>
      </c>
      <c r="H17" s="2" t="s">
        <v>18</v>
      </c>
      <c r="I17" s="2" t="s">
        <v>25</v>
      </c>
      <c r="J17" s="2" t="s">
        <v>26</v>
      </c>
      <c r="K17" s="11" t="s">
        <v>27</v>
      </c>
      <c r="L17" s="12" t="s">
        <v>96</v>
      </c>
      <c r="M17" s="20" t="s">
        <v>38</v>
      </c>
      <c r="N17" s="20" t="s">
        <v>100</v>
      </c>
      <c r="O17" s="20" t="s">
        <v>101</v>
      </c>
      <c r="P17" s="20" t="s">
        <v>21</v>
      </c>
      <c r="Q17" s="20" t="s">
        <v>35</v>
      </c>
      <c r="R17" s="20" t="s">
        <v>102</v>
      </c>
      <c r="S17" s="20" t="s">
        <v>136</v>
      </c>
      <c r="T17" s="20" t="s">
        <v>41</v>
      </c>
      <c r="U17" s="20" t="s">
        <v>105</v>
      </c>
      <c r="V17" s="20" t="s">
        <v>106</v>
      </c>
      <c r="AE17" s="20" t="s">
        <v>40</v>
      </c>
      <c r="AF17" s="20" t="s">
        <v>37</v>
      </c>
      <c r="AG17" s="20" t="s">
        <v>39</v>
      </c>
      <c r="AH17" s="20" t="s">
        <v>41</v>
      </c>
      <c r="AI17" s="20"/>
      <c r="AJ17" s="2"/>
      <c r="AK17" s="20" t="s">
        <v>30</v>
      </c>
      <c r="AL17" s="2"/>
      <c r="AM17" s="18"/>
      <c r="AN17" s="18"/>
      <c r="AO17" s="18"/>
      <c r="AP17" s="18"/>
      <c r="AQ17" s="18"/>
      <c r="AR17" s="18"/>
      <c r="AT17" s="28" t="s">
        <v>81</v>
      </c>
      <c r="AU17" s="1">
        <f>D2</f>
        <v>5679</v>
      </c>
      <c r="AV17" t="s">
        <v>21</v>
      </c>
      <c r="AW17">
        <f>elsa1</f>
        <v>0</v>
      </c>
    </row>
    <row r="18" spans="3:49">
      <c r="K18" s="13"/>
      <c r="L18" s="14"/>
      <c r="M18" s="21"/>
      <c r="N18" s="21"/>
      <c r="O18" s="21"/>
      <c r="P18" s="21"/>
      <c r="Q18" s="21"/>
      <c r="R18" s="21"/>
      <c r="S18" s="21"/>
      <c r="T18" s="21"/>
      <c r="U18" s="21"/>
      <c r="AB18" t="s">
        <v>77</v>
      </c>
      <c r="AE18" s="21"/>
      <c r="AF18" s="21"/>
      <c r="AG18" s="21"/>
      <c r="AH18" s="20"/>
      <c r="AI18" s="21"/>
      <c r="AK18" s="35"/>
      <c r="AL18" s="7">
        <f>E14</f>
        <v>0</v>
      </c>
    </row>
    <row r="19" spans="3:49">
      <c r="C19" t="s">
        <v>0</v>
      </c>
      <c r="D19" s="9">
        <v>200</v>
      </c>
      <c r="E19" s="10">
        <v>28</v>
      </c>
      <c r="F19" s="9">
        <v>1</v>
      </c>
      <c r="G19">
        <f t="shared" ref="G19:G24" si="0">SMALL($E$19:$E$24,F19)</f>
        <v>24</v>
      </c>
      <c r="H19">
        <f>MATCH(G19,E19:E24,0)</f>
        <v>5</v>
      </c>
      <c r="I19" t="str">
        <f t="shared" ref="I19:I24" si="1">INDEX($C$19:$C$24,H19)</f>
        <v>Plant E</v>
      </c>
      <c r="J19">
        <f t="shared" ref="J19:J24" si="2">INDEX($D$19:$D$24,H19)</f>
        <v>700</v>
      </c>
      <c r="K19" s="13">
        <f>J19</f>
        <v>700</v>
      </c>
      <c r="L19" s="15">
        <f t="shared" ref="L19:L24" si="3">G19</f>
        <v>24</v>
      </c>
      <c r="M19" s="22" t="b">
        <f>K19&lt;&gt;0</f>
        <v>1</v>
      </c>
      <c r="N19" s="22">
        <f>IF(M19,K19,N18)</f>
        <v>700</v>
      </c>
      <c r="O19" s="22">
        <f t="shared" ref="O19:O55" si="4">IF(M19,L19,O18+Price_Increment)</f>
        <v>24</v>
      </c>
      <c r="P19" s="22">
        <f>VLOOKUP(O19,$D$8:$F$12,3)</f>
        <v>0</v>
      </c>
      <c r="Q19" s="22">
        <f>D2</f>
        <v>5679</v>
      </c>
      <c r="R19" s="22">
        <f>Q19-N19</f>
        <v>4979</v>
      </c>
      <c r="S19" s="22" t="b">
        <f>R19&gt;0</f>
        <v>1</v>
      </c>
      <c r="T19" s="22"/>
      <c r="U19" s="7">
        <f>VLOOKUP(O19,$D$8:$G$12,4)</f>
        <v>0</v>
      </c>
      <c r="V19" s="7">
        <f>Q10</f>
        <v>5679</v>
      </c>
      <c r="Z19" s="7">
        <f t="shared" ref="Z19:Z55" si="5">N19</f>
        <v>700</v>
      </c>
      <c r="AA19" s="7">
        <f t="shared" ref="AA19:AA55" si="6">Q19</f>
        <v>5679</v>
      </c>
      <c r="AB19" s="7">
        <f t="shared" ref="AB19:AB55" si="7">O19</f>
        <v>24</v>
      </c>
      <c r="AE19" s="22"/>
      <c r="AF19" s="22"/>
      <c r="AG19" s="22"/>
      <c r="AH19" s="20"/>
      <c r="AI19" s="22"/>
      <c r="AK19" s="36">
        <v>3163.5</v>
      </c>
      <c r="AL19" s="7">
        <v>50</v>
      </c>
      <c r="AM19" s="1"/>
      <c r="AN19" s="1"/>
      <c r="AO19" s="1"/>
      <c r="AP19" s="1"/>
      <c r="AQ19" s="1"/>
      <c r="AR19" s="1"/>
    </row>
    <row r="20" spans="3:49">
      <c r="C20" t="s">
        <v>1</v>
      </c>
      <c r="D20" s="9">
        <v>1500</v>
      </c>
      <c r="E20" s="10">
        <v>90</v>
      </c>
      <c r="F20" s="9">
        <v>2</v>
      </c>
      <c r="G20">
        <f t="shared" si="0"/>
        <v>28</v>
      </c>
      <c r="H20">
        <f>MATCH(G20,$E$19:$E$24,0)</f>
        <v>1</v>
      </c>
      <c r="I20" t="str">
        <f t="shared" si="1"/>
        <v>Plant A</v>
      </c>
      <c r="J20">
        <f t="shared" si="2"/>
        <v>200</v>
      </c>
      <c r="K20" s="13">
        <f>J20+K19</f>
        <v>900</v>
      </c>
      <c r="L20" s="15">
        <f t="shared" si="3"/>
        <v>28</v>
      </c>
      <c r="M20" s="22" t="b">
        <f t="shared" ref="M20:M55" si="8">K20&lt;&gt;0</f>
        <v>1</v>
      </c>
      <c r="N20" s="22">
        <f t="shared" ref="N20:N55" si="9">IF(M20,K20,N19)</f>
        <v>900</v>
      </c>
      <c r="O20" s="22">
        <f t="shared" si="4"/>
        <v>28</v>
      </c>
      <c r="P20" s="22">
        <f t="shared" ref="P20:P55" si="10">VLOOKUP(O20,$D$8:$F$12,3)</f>
        <v>0</v>
      </c>
      <c r="Q20" s="22">
        <f>Q19*EXP(LN(O20/O19)*P20)</f>
        <v>5679</v>
      </c>
      <c r="R20" s="22">
        <f t="shared" ref="R20:R55" si="11">Q20-N20</f>
        <v>4779</v>
      </c>
      <c r="S20" s="22" t="b">
        <f t="shared" ref="S20:S55" si="12">R20&gt;0</f>
        <v>1</v>
      </c>
      <c r="T20" s="22" t="b">
        <f>S20&lt;&gt;S19</f>
        <v>0</v>
      </c>
      <c r="U20" s="7">
        <f t="shared" ref="U20:U55" si="13">VLOOKUP(O20,$D$8:$G$12,4)</f>
        <v>0</v>
      </c>
      <c r="V20" s="7">
        <f>V19*EXP(LN(O20/O19)*U20)</f>
        <v>5679</v>
      </c>
      <c r="Z20" s="7">
        <f t="shared" si="5"/>
        <v>900</v>
      </c>
      <c r="AA20" s="7">
        <f t="shared" si="6"/>
        <v>5679</v>
      </c>
      <c r="AB20" s="7">
        <f t="shared" si="7"/>
        <v>28</v>
      </c>
      <c r="AE20" s="22">
        <f t="shared" ref="AE20:AE55" si="14">IF(M20,Q20,K20)</f>
        <v>5679</v>
      </c>
      <c r="AF20" s="22">
        <f t="shared" ref="AF20:AF55" si="15">IF(M20,LARGE(K19:K20,1),LARGE(Q19:Q20,1))</f>
        <v>900</v>
      </c>
      <c r="AG20" s="22">
        <f t="shared" ref="AG20:AG55" si="16">IF(M20,SMALL(K19:K20,1),SMALL(Q19:Q20,1))</f>
        <v>700</v>
      </c>
      <c r="AH20" s="20" t="b">
        <f>AND(AE20&lt;=AF20,AE20&gt;AG20)</f>
        <v>0</v>
      </c>
      <c r="AI20" s="22"/>
      <c r="AK20" s="36">
        <v>3163.5</v>
      </c>
      <c r="AL20" s="7">
        <v>50</v>
      </c>
      <c r="AM20" s="1"/>
      <c r="AN20" s="1"/>
      <c r="AO20" s="1"/>
      <c r="AP20" s="1"/>
      <c r="AQ20" s="1"/>
      <c r="AR20" s="1"/>
    </row>
    <row r="21" spans="3:49">
      <c r="C21" t="s">
        <v>2</v>
      </c>
      <c r="D21" s="9">
        <v>1200</v>
      </c>
      <c r="E21" s="10">
        <v>50</v>
      </c>
      <c r="F21" s="9">
        <v>3</v>
      </c>
      <c r="G21">
        <f t="shared" si="0"/>
        <v>43</v>
      </c>
      <c r="H21">
        <f>MATCH(G21,$E$19:$E$24,0)</f>
        <v>4</v>
      </c>
      <c r="I21" t="str">
        <f t="shared" si="1"/>
        <v>Plant D</v>
      </c>
      <c r="J21">
        <f t="shared" si="2"/>
        <v>1100</v>
      </c>
      <c r="K21" s="13">
        <f>J21+K20</f>
        <v>2000</v>
      </c>
      <c r="L21" s="15">
        <f t="shared" si="3"/>
        <v>43</v>
      </c>
      <c r="M21" s="22" t="b">
        <f t="shared" si="8"/>
        <v>1</v>
      </c>
      <c r="N21" s="22">
        <f t="shared" si="9"/>
        <v>2000</v>
      </c>
      <c r="O21" s="22">
        <f t="shared" si="4"/>
        <v>43</v>
      </c>
      <c r="P21" s="22">
        <f t="shared" si="10"/>
        <v>-0.02</v>
      </c>
      <c r="Q21" s="22">
        <f t="shared" ref="Q21:Q55" si="17">Q20*EXP(LN(O21/O20)*P21)</f>
        <v>5630.4831120724584</v>
      </c>
      <c r="R21" s="22">
        <f t="shared" si="11"/>
        <v>3630.4831120724584</v>
      </c>
      <c r="S21" s="22" t="b">
        <f t="shared" si="12"/>
        <v>1</v>
      </c>
      <c r="T21" s="22" t="b">
        <f t="shared" ref="T21:T55" si="18">S21&lt;&gt;S20</f>
        <v>0</v>
      </c>
      <c r="U21" s="7">
        <f t="shared" si="13"/>
        <v>-0.01</v>
      </c>
      <c r="V21" s="7">
        <f t="shared" ref="V21:V55" si="19">V20*EXP(LN(O21/O20)*U21)</f>
        <v>5654.6895222867442</v>
      </c>
      <c r="Z21" s="7">
        <f t="shared" si="5"/>
        <v>2000</v>
      </c>
      <c r="AA21" s="7">
        <f t="shared" si="6"/>
        <v>5630.4831120724584</v>
      </c>
      <c r="AB21" s="7">
        <f t="shared" si="7"/>
        <v>43</v>
      </c>
      <c r="AE21" s="22">
        <f t="shared" si="14"/>
        <v>5630.4831120724584</v>
      </c>
      <c r="AF21" s="22">
        <f t="shared" si="15"/>
        <v>2000</v>
      </c>
      <c r="AG21" s="22">
        <f t="shared" si="16"/>
        <v>900</v>
      </c>
      <c r="AH21" s="22" t="b">
        <f t="shared" ref="AH21:AH55" si="20">AND(AE21&lt;=AF21,AE21&gt;AG21)</f>
        <v>0</v>
      </c>
      <c r="AI21" s="22"/>
      <c r="AK21" s="36">
        <v>3163.5</v>
      </c>
      <c r="AL21" s="7">
        <v>50</v>
      </c>
      <c r="AM21" s="1"/>
      <c r="AN21" s="1"/>
      <c r="AO21" s="1"/>
      <c r="AP21" s="1"/>
      <c r="AQ21" s="1"/>
      <c r="AR21" s="1"/>
    </row>
    <row r="22" spans="3:49">
      <c r="C22" t="s">
        <v>3</v>
      </c>
      <c r="D22" s="9">
        <v>1100</v>
      </c>
      <c r="E22" s="10">
        <v>43</v>
      </c>
      <c r="F22" s="9">
        <v>4</v>
      </c>
      <c r="G22">
        <f t="shared" si="0"/>
        <v>50</v>
      </c>
      <c r="H22">
        <f>MATCH(G22,$E$19:$E$24,0)</f>
        <v>3</v>
      </c>
      <c r="I22" t="str">
        <f t="shared" si="1"/>
        <v>Plant C</v>
      </c>
      <c r="J22">
        <f t="shared" si="2"/>
        <v>1200</v>
      </c>
      <c r="K22" s="13">
        <f>J22+K21</f>
        <v>3200</v>
      </c>
      <c r="L22" s="15">
        <f t="shared" si="3"/>
        <v>50</v>
      </c>
      <c r="M22" s="22" t="b">
        <f t="shared" si="8"/>
        <v>1</v>
      </c>
      <c r="N22" s="22">
        <f t="shared" si="9"/>
        <v>3200</v>
      </c>
      <c r="O22" s="22">
        <f t="shared" si="4"/>
        <v>50</v>
      </c>
      <c r="P22" s="22">
        <f t="shared" si="10"/>
        <v>-0.02</v>
      </c>
      <c r="Q22" s="22">
        <f t="shared" si="17"/>
        <v>5613.5245875966621</v>
      </c>
      <c r="R22" s="22">
        <f t="shared" si="11"/>
        <v>2413.5245875966621</v>
      </c>
      <c r="S22" s="22" t="b">
        <f t="shared" si="12"/>
        <v>1</v>
      </c>
      <c r="T22" s="22" t="b">
        <f t="shared" si="18"/>
        <v>0</v>
      </c>
      <c r="U22" s="7">
        <f t="shared" si="13"/>
        <v>-0.01</v>
      </c>
      <c r="V22" s="7">
        <f t="shared" si="19"/>
        <v>5646.1673844264878</v>
      </c>
      <c r="Z22" s="7">
        <f t="shared" si="5"/>
        <v>3200</v>
      </c>
      <c r="AA22" s="7">
        <f t="shared" si="6"/>
        <v>5613.5245875966621</v>
      </c>
      <c r="AB22" s="7">
        <f t="shared" si="7"/>
        <v>50</v>
      </c>
      <c r="AE22" s="22">
        <f t="shared" si="14"/>
        <v>5613.5245875966621</v>
      </c>
      <c r="AF22" s="22">
        <f t="shared" si="15"/>
        <v>3200</v>
      </c>
      <c r="AG22" s="22">
        <f t="shared" si="16"/>
        <v>2000</v>
      </c>
      <c r="AH22" s="22" t="b">
        <f t="shared" si="20"/>
        <v>0</v>
      </c>
      <c r="AI22" s="22"/>
      <c r="AK22" s="36">
        <v>3163.5</v>
      </c>
      <c r="AL22" s="7">
        <v>50</v>
      </c>
      <c r="AM22" s="1"/>
      <c r="AN22" s="1"/>
      <c r="AO22" s="1"/>
      <c r="AP22" s="1"/>
      <c r="AQ22" s="1"/>
      <c r="AR22" s="1"/>
    </row>
    <row r="23" spans="3:49">
      <c r="C23" t="s">
        <v>4</v>
      </c>
      <c r="D23" s="9">
        <v>700</v>
      </c>
      <c r="E23" s="10">
        <v>24</v>
      </c>
      <c r="F23" s="9">
        <v>5</v>
      </c>
      <c r="G23">
        <f t="shared" si="0"/>
        <v>75</v>
      </c>
      <c r="H23">
        <f>MATCH(G23,$E$19:$E$24,0)</f>
        <v>6</v>
      </c>
      <c r="I23" t="str">
        <f t="shared" si="1"/>
        <v>Platn F</v>
      </c>
      <c r="J23">
        <f t="shared" si="2"/>
        <v>400</v>
      </c>
      <c r="K23" s="13">
        <f>J23+K22</f>
        <v>3600</v>
      </c>
      <c r="L23" s="15">
        <f t="shared" si="3"/>
        <v>75</v>
      </c>
      <c r="M23" s="22" t="b">
        <f t="shared" si="8"/>
        <v>1</v>
      </c>
      <c r="N23" s="22">
        <f t="shared" si="9"/>
        <v>3600</v>
      </c>
      <c r="O23" s="22">
        <f t="shared" si="4"/>
        <v>75</v>
      </c>
      <c r="P23" s="22">
        <f t="shared" si="10"/>
        <v>-0.1</v>
      </c>
      <c r="Q23" s="22">
        <f t="shared" si="17"/>
        <v>5390.4683857933505</v>
      </c>
      <c r="R23" s="22">
        <f t="shared" si="11"/>
        <v>1790.4683857933505</v>
      </c>
      <c r="S23" s="22" t="b">
        <f t="shared" si="12"/>
        <v>1</v>
      </c>
      <c r="T23" s="22" t="b">
        <f t="shared" si="18"/>
        <v>0</v>
      </c>
      <c r="U23" s="7">
        <f t="shared" si="13"/>
        <v>-0.05</v>
      </c>
      <c r="V23" s="7">
        <f t="shared" si="19"/>
        <v>5532.8536907205889</v>
      </c>
      <c r="Z23" s="7">
        <f t="shared" si="5"/>
        <v>3600</v>
      </c>
      <c r="AA23" s="7">
        <f t="shared" si="6"/>
        <v>5390.4683857933505</v>
      </c>
      <c r="AB23" s="7">
        <f t="shared" si="7"/>
        <v>75</v>
      </c>
      <c r="AE23" s="22">
        <f t="shared" si="14"/>
        <v>5390.4683857933505</v>
      </c>
      <c r="AF23" s="22">
        <f t="shared" si="15"/>
        <v>3600</v>
      </c>
      <c r="AG23" s="22">
        <f t="shared" si="16"/>
        <v>3200</v>
      </c>
      <c r="AH23" s="22" t="b">
        <f t="shared" si="20"/>
        <v>0</v>
      </c>
      <c r="AI23" s="22"/>
      <c r="AK23" s="36">
        <v>3163.5</v>
      </c>
      <c r="AL23" s="7">
        <v>50</v>
      </c>
      <c r="AM23" s="1"/>
      <c r="AN23" s="1"/>
      <c r="AO23" s="1"/>
      <c r="AP23" s="1"/>
      <c r="AQ23" s="1"/>
      <c r="AR23" s="1"/>
    </row>
    <row r="24" spans="3:49" ht="15.75" thickBot="1">
      <c r="C24" t="s">
        <v>7</v>
      </c>
      <c r="D24" s="9">
        <v>400</v>
      </c>
      <c r="E24" s="10">
        <v>75</v>
      </c>
      <c r="F24" s="9">
        <v>6</v>
      </c>
      <c r="G24">
        <f t="shared" si="0"/>
        <v>90</v>
      </c>
      <c r="H24">
        <f>MATCH(G24,$E$19:$E$24,0)</f>
        <v>2</v>
      </c>
      <c r="I24" t="str">
        <f t="shared" si="1"/>
        <v>Plant B</v>
      </c>
      <c r="J24">
        <f t="shared" si="2"/>
        <v>1500</v>
      </c>
      <c r="K24" s="16">
        <f>J24+K23</f>
        <v>5100</v>
      </c>
      <c r="L24" s="17">
        <f t="shared" si="3"/>
        <v>90</v>
      </c>
      <c r="M24" s="22" t="b">
        <f t="shared" si="8"/>
        <v>1</v>
      </c>
      <c r="N24" s="22">
        <f t="shared" si="9"/>
        <v>5100</v>
      </c>
      <c r="O24" s="22">
        <f t="shared" si="4"/>
        <v>90</v>
      </c>
      <c r="P24" s="22">
        <f t="shared" si="10"/>
        <v>-0.1</v>
      </c>
      <c r="Q24" s="22">
        <f t="shared" si="17"/>
        <v>5293.0790336768032</v>
      </c>
      <c r="R24" s="22">
        <f t="shared" si="11"/>
        <v>193.07903367680319</v>
      </c>
      <c r="S24" s="22" t="b">
        <f t="shared" si="12"/>
        <v>1</v>
      </c>
      <c r="T24" s="22" t="b">
        <f t="shared" si="18"/>
        <v>0</v>
      </c>
      <c r="U24" s="7">
        <f t="shared" si="13"/>
        <v>-0.05</v>
      </c>
      <c r="V24" s="7">
        <f t="shared" si="19"/>
        <v>5482.6449668249152</v>
      </c>
      <c r="Z24" s="7">
        <f t="shared" si="5"/>
        <v>5100</v>
      </c>
      <c r="AA24" s="7">
        <f t="shared" si="6"/>
        <v>5293.0790336768032</v>
      </c>
      <c r="AB24" s="7">
        <f t="shared" si="7"/>
        <v>90</v>
      </c>
      <c r="AE24" s="22">
        <f t="shared" si="14"/>
        <v>5293.0790336768032</v>
      </c>
      <c r="AF24" s="22">
        <f t="shared" si="15"/>
        <v>5100</v>
      </c>
      <c r="AG24" s="22">
        <f t="shared" si="16"/>
        <v>3600</v>
      </c>
      <c r="AH24" s="22" t="b">
        <f t="shared" si="20"/>
        <v>0</v>
      </c>
      <c r="AI24" s="22"/>
      <c r="AK24" s="36">
        <v>3597</v>
      </c>
      <c r="AL24" s="7">
        <v>75</v>
      </c>
      <c r="AM24" s="1"/>
      <c r="AN24" s="1"/>
      <c r="AO24" s="1"/>
      <c r="AP24" s="1"/>
      <c r="AQ24" s="1"/>
      <c r="AR24" s="1"/>
    </row>
    <row r="25" spans="3:49">
      <c r="I25" t="s">
        <v>34</v>
      </c>
      <c r="K25" s="37"/>
      <c r="L25" s="22"/>
      <c r="M25" s="22" t="b">
        <f t="shared" si="8"/>
        <v>0</v>
      </c>
      <c r="N25" s="22">
        <f t="shared" si="9"/>
        <v>5100</v>
      </c>
      <c r="O25" s="22">
        <f t="shared" si="4"/>
        <v>95</v>
      </c>
      <c r="P25" s="22">
        <f t="shared" si="10"/>
        <v>-0.1</v>
      </c>
      <c r="Q25" s="22">
        <f t="shared" si="17"/>
        <v>5264.5380522505484</v>
      </c>
      <c r="R25" s="22">
        <f t="shared" si="11"/>
        <v>164.53805225054839</v>
      </c>
      <c r="S25" s="22" t="b">
        <f t="shared" si="12"/>
        <v>1</v>
      </c>
      <c r="T25" s="22" t="b">
        <f t="shared" si="18"/>
        <v>0</v>
      </c>
      <c r="U25" s="7">
        <f t="shared" si="13"/>
        <v>-0.05</v>
      </c>
      <c r="V25" s="7">
        <f t="shared" si="19"/>
        <v>5467.8434138818266</v>
      </c>
      <c r="Z25" s="7">
        <f t="shared" si="5"/>
        <v>5100</v>
      </c>
      <c r="AA25" s="7">
        <f t="shared" si="6"/>
        <v>5264.5380522505484</v>
      </c>
      <c r="AB25" s="7">
        <f t="shared" si="7"/>
        <v>95</v>
      </c>
      <c r="AE25" s="22">
        <f t="shared" si="14"/>
        <v>0</v>
      </c>
      <c r="AF25" s="22">
        <f t="shared" si="15"/>
        <v>5293.0790336768032</v>
      </c>
      <c r="AG25" s="22">
        <f t="shared" si="16"/>
        <v>5264.5380522505484</v>
      </c>
      <c r="AH25" s="22" t="b">
        <f t="shared" si="20"/>
        <v>0</v>
      </c>
      <c r="AI25" s="22"/>
      <c r="AK25" s="36">
        <v>3696</v>
      </c>
      <c r="AL25" s="7">
        <v>90</v>
      </c>
    </row>
    <row r="26" spans="3:49">
      <c r="C26" t="s">
        <v>8</v>
      </c>
      <c r="D26">
        <f>SUM(D19:D25)</f>
        <v>5100</v>
      </c>
      <c r="K26" s="37"/>
      <c r="L26" s="22"/>
      <c r="M26" s="22" t="b">
        <f t="shared" si="8"/>
        <v>0</v>
      </c>
      <c r="N26" s="22">
        <f t="shared" si="9"/>
        <v>5100</v>
      </c>
      <c r="O26" s="22">
        <f t="shared" si="4"/>
        <v>100</v>
      </c>
      <c r="P26" s="22">
        <f t="shared" si="10"/>
        <v>-0.1</v>
      </c>
      <c r="Q26" s="22">
        <f t="shared" si="17"/>
        <v>5237.6036390307363</v>
      </c>
      <c r="R26" s="22">
        <f t="shared" si="11"/>
        <v>137.6036390307363</v>
      </c>
      <c r="S26" s="22" t="b">
        <f t="shared" si="12"/>
        <v>1</v>
      </c>
      <c r="T26" s="22" t="b">
        <f t="shared" si="18"/>
        <v>0</v>
      </c>
      <c r="U26" s="7">
        <f t="shared" si="13"/>
        <v>-0.05</v>
      </c>
      <c r="V26" s="7">
        <f t="shared" si="19"/>
        <v>5453.8381958081191</v>
      </c>
      <c r="Z26" s="7">
        <f t="shared" si="5"/>
        <v>5100</v>
      </c>
      <c r="AA26" s="7">
        <f t="shared" si="6"/>
        <v>5237.6036390307363</v>
      </c>
      <c r="AB26" s="7">
        <f t="shared" si="7"/>
        <v>100</v>
      </c>
      <c r="AE26" s="22">
        <f t="shared" si="14"/>
        <v>0</v>
      </c>
      <c r="AF26" s="22">
        <f t="shared" si="15"/>
        <v>5264.5380522505484</v>
      </c>
      <c r="AG26" s="22">
        <f t="shared" si="16"/>
        <v>5237.6036390307363</v>
      </c>
      <c r="AH26" s="22" t="b">
        <f t="shared" si="20"/>
        <v>0</v>
      </c>
      <c r="AI26" s="22"/>
      <c r="AK26" s="36">
        <v>4134</v>
      </c>
      <c r="AL26" s="7">
        <v>90</v>
      </c>
    </row>
    <row r="27" spans="3:49">
      <c r="K27" s="37"/>
      <c r="L27" s="22"/>
      <c r="M27" s="22" t="b">
        <f t="shared" si="8"/>
        <v>0</v>
      </c>
      <c r="N27" s="22">
        <f t="shared" si="9"/>
        <v>5100</v>
      </c>
      <c r="O27" s="22">
        <f t="shared" si="4"/>
        <v>105</v>
      </c>
      <c r="P27" s="22">
        <f t="shared" si="10"/>
        <v>-0.1</v>
      </c>
      <c r="Q27" s="22">
        <f t="shared" si="17"/>
        <v>5212.1115236846435</v>
      </c>
      <c r="R27" s="22">
        <f t="shared" si="11"/>
        <v>112.11152368464354</v>
      </c>
      <c r="S27" s="22" t="b">
        <f t="shared" si="12"/>
        <v>1</v>
      </c>
      <c r="T27" s="22" t="b">
        <f t="shared" si="18"/>
        <v>0</v>
      </c>
      <c r="U27" s="7">
        <f t="shared" si="13"/>
        <v>-0.05</v>
      </c>
      <c r="V27" s="7">
        <f t="shared" si="19"/>
        <v>5440.549728015093</v>
      </c>
      <c r="Z27" s="7">
        <f t="shared" si="5"/>
        <v>5100</v>
      </c>
      <c r="AA27" s="7">
        <f t="shared" si="6"/>
        <v>5212.1115236846435</v>
      </c>
      <c r="AB27" s="7">
        <f t="shared" si="7"/>
        <v>105</v>
      </c>
      <c r="AE27" s="22">
        <f t="shared" si="14"/>
        <v>0</v>
      </c>
      <c r="AF27" s="22">
        <f t="shared" si="15"/>
        <v>5237.6036390307363</v>
      </c>
      <c r="AG27" s="22">
        <f t="shared" si="16"/>
        <v>5212.1115236846435</v>
      </c>
      <c r="AH27" s="22" t="b">
        <f t="shared" si="20"/>
        <v>0</v>
      </c>
      <c r="AI27" s="22"/>
      <c r="AK27" s="36">
        <v>4585.5</v>
      </c>
      <c r="AL27" s="7">
        <v>90</v>
      </c>
    </row>
    <row r="28" spans="3:49">
      <c r="K28" s="37"/>
      <c r="L28" s="22"/>
      <c r="M28" s="22" t="b">
        <f t="shared" si="8"/>
        <v>0</v>
      </c>
      <c r="N28" s="22">
        <f t="shared" si="9"/>
        <v>5100</v>
      </c>
      <c r="O28" s="22">
        <f t="shared" si="4"/>
        <v>110</v>
      </c>
      <c r="P28" s="22">
        <f t="shared" si="10"/>
        <v>-0.1</v>
      </c>
      <c r="Q28" s="22">
        <f t="shared" si="17"/>
        <v>5187.9210833362094</v>
      </c>
      <c r="R28" s="22">
        <f t="shared" si="11"/>
        <v>87.921083336209449</v>
      </c>
      <c r="S28" s="22" t="b">
        <f t="shared" si="12"/>
        <v>1</v>
      </c>
      <c r="T28" s="22" t="b">
        <f t="shared" si="18"/>
        <v>0</v>
      </c>
      <c r="U28" s="7">
        <f t="shared" si="13"/>
        <v>-0.05</v>
      </c>
      <c r="V28" s="7">
        <f t="shared" si="19"/>
        <v>5427.9097111380133</v>
      </c>
      <c r="Z28" s="7">
        <f t="shared" si="5"/>
        <v>5100</v>
      </c>
      <c r="AA28" s="7">
        <f t="shared" si="6"/>
        <v>5187.9210833362094</v>
      </c>
      <c r="AB28" s="7">
        <f t="shared" si="7"/>
        <v>110</v>
      </c>
      <c r="AE28" s="22">
        <f t="shared" si="14"/>
        <v>0</v>
      </c>
      <c r="AF28" s="22">
        <f t="shared" si="15"/>
        <v>5212.1115236846435</v>
      </c>
      <c r="AG28" s="22">
        <f t="shared" si="16"/>
        <v>5187.9210833362094</v>
      </c>
      <c r="AH28" s="22" t="b">
        <f t="shared" si="20"/>
        <v>0</v>
      </c>
      <c r="AI28" s="22"/>
      <c r="AK28" s="36">
        <v>4879.5</v>
      </c>
      <c r="AL28" s="7">
        <v>90</v>
      </c>
    </row>
    <row r="29" spans="3:49">
      <c r="K29" s="37"/>
      <c r="L29" s="22"/>
      <c r="M29" s="22" t="b">
        <f t="shared" si="8"/>
        <v>0</v>
      </c>
      <c r="N29" s="22">
        <f t="shared" si="9"/>
        <v>5100</v>
      </c>
      <c r="O29" s="22">
        <f t="shared" si="4"/>
        <v>115</v>
      </c>
      <c r="P29" s="22">
        <f t="shared" si="10"/>
        <v>-0.1</v>
      </c>
      <c r="Q29" s="22">
        <f t="shared" si="17"/>
        <v>5164.9110394523923</v>
      </c>
      <c r="R29" s="22">
        <f t="shared" si="11"/>
        <v>64.911039452392288</v>
      </c>
      <c r="S29" s="22" t="b">
        <f t="shared" si="12"/>
        <v>1</v>
      </c>
      <c r="T29" s="22" t="b">
        <f t="shared" si="18"/>
        <v>0</v>
      </c>
      <c r="U29" s="7">
        <f t="shared" si="13"/>
        <v>-0.05</v>
      </c>
      <c r="V29" s="7">
        <f t="shared" si="19"/>
        <v>5415.8591001843979</v>
      </c>
      <c r="Z29" s="7">
        <f t="shared" si="5"/>
        <v>5100</v>
      </c>
      <c r="AA29" s="7">
        <f t="shared" si="6"/>
        <v>5164.9110394523923</v>
      </c>
      <c r="AB29" s="7">
        <f t="shared" si="7"/>
        <v>115</v>
      </c>
      <c r="AE29" s="22">
        <f t="shared" si="14"/>
        <v>0</v>
      </c>
      <c r="AF29" s="22">
        <f t="shared" si="15"/>
        <v>5187.9210833362094</v>
      </c>
      <c r="AG29" s="22">
        <f t="shared" si="16"/>
        <v>5164.9110394523923</v>
      </c>
      <c r="AH29" s="22" t="b">
        <f t="shared" si="20"/>
        <v>0</v>
      </c>
      <c r="AI29" s="22"/>
      <c r="AK29" s="36">
        <v>5118</v>
      </c>
      <c r="AL29" s="7">
        <v>95</v>
      </c>
    </row>
    <row r="30" spans="3:49">
      <c r="K30" s="37"/>
      <c r="L30" s="22"/>
      <c r="M30" s="22" t="b">
        <f t="shared" si="8"/>
        <v>0</v>
      </c>
      <c r="N30" s="22">
        <f t="shared" si="9"/>
        <v>5100</v>
      </c>
      <c r="O30" s="22">
        <f t="shared" si="4"/>
        <v>120</v>
      </c>
      <c r="P30" s="22">
        <f t="shared" si="10"/>
        <v>-0.1</v>
      </c>
      <c r="Q30" s="22">
        <f t="shared" si="17"/>
        <v>5142.976087482004</v>
      </c>
      <c r="R30" s="22">
        <f t="shared" si="11"/>
        <v>42.976087482004004</v>
      </c>
      <c r="S30" s="22" t="b">
        <f t="shared" si="12"/>
        <v>1</v>
      </c>
      <c r="T30" s="22" t="b">
        <f t="shared" si="18"/>
        <v>0</v>
      </c>
      <c r="U30" s="7">
        <f t="shared" si="13"/>
        <v>-0.05</v>
      </c>
      <c r="V30" s="7">
        <f t="shared" si="19"/>
        <v>5404.3465100611675</v>
      </c>
      <c r="Z30" s="7">
        <f t="shared" si="5"/>
        <v>5100</v>
      </c>
      <c r="AA30" s="7">
        <f t="shared" si="6"/>
        <v>5142.976087482004</v>
      </c>
      <c r="AB30" s="7">
        <f t="shared" si="7"/>
        <v>120</v>
      </c>
      <c r="AE30" s="22">
        <f t="shared" si="14"/>
        <v>0</v>
      </c>
      <c r="AF30" s="22">
        <f t="shared" si="15"/>
        <v>5164.9110394523923</v>
      </c>
      <c r="AG30" s="22">
        <f t="shared" si="16"/>
        <v>5142.976087482004</v>
      </c>
      <c r="AH30" s="22" t="b">
        <f t="shared" si="20"/>
        <v>0</v>
      </c>
      <c r="AI30" s="22"/>
      <c r="AK30" s="36">
        <v>4867.5</v>
      </c>
      <c r="AL30" s="7">
        <v>90</v>
      </c>
    </row>
    <row r="31" spans="3:49">
      <c r="K31" s="37"/>
      <c r="L31" s="22"/>
      <c r="M31" s="22" t="b">
        <f t="shared" si="8"/>
        <v>0</v>
      </c>
      <c r="N31" s="22">
        <f t="shared" si="9"/>
        <v>5100</v>
      </c>
      <c r="O31" s="22">
        <f t="shared" si="4"/>
        <v>125</v>
      </c>
      <c r="P31" s="22">
        <f t="shared" si="10"/>
        <v>-0.1</v>
      </c>
      <c r="Q31" s="22">
        <f t="shared" si="17"/>
        <v>5122.0242272478454</v>
      </c>
      <c r="R31" s="22">
        <f t="shared" si="11"/>
        <v>22.024227247845374</v>
      </c>
      <c r="S31" s="22" t="b">
        <f t="shared" si="12"/>
        <v>1</v>
      </c>
      <c r="T31" s="22" t="b">
        <f t="shared" si="18"/>
        <v>0</v>
      </c>
      <c r="U31" s="7">
        <f t="shared" si="13"/>
        <v>-0.05</v>
      </c>
      <c r="V31" s="7">
        <f t="shared" si="19"/>
        <v>5393.3269497167084</v>
      </c>
      <c r="Z31" s="7">
        <f t="shared" si="5"/>
        <v>5100</v>
      </c>
      <c r="AA31" s="7">
        <f t="shared" si="6"/>
        <v>5122.0242272478454</v>
      </c>
      <c r="AB31" s="7">
        <f t="shared" si="7"/>
        <v>125</v>
      </c>
      <c r="AE31" s="22">
        <f t="shared" si="14"/>
        <v>0</v>
      </c>
      <c r="AF31" s="22">
        <f t="shared" si="15"/>
        <v>5142.976087482004</v>
      </c>
      <c r="AG31" s="22">
        <f t="shared" si="16"/>
        <v>5122.0242272478454</v>
      </c>
      <c r="AH31" s="22" t="b">
        <f t="shared" si="20"/>
        <v>0</v>
      </c>
      <c r="AI31" s="22"/>
      <c r="AK31" s="36">
        <v>4959</v>
      </c>
      <c r="AL31" s="7">
        <v>90</v>
      </c>
    </row>
    <row r="32" spans="3:49">
      <c r="K32" s="37"/>
      <c r="L32" s="22"/>
      <c r="M32" s="22" t="b">
        <f t="shared" si="8"/>
        <v>0</v>
      </c>
      <c r="N32" s="22">
        <f t="shared" si="9"/>
        <v>5100</v>
      </c>
      <c r="O32" s="22">
        <f t="shared" si="4"/>
        <v>130</v>
      </c>
      <c r="P32" s="22">
        <f t="shared" si="10"/>
        <v>-0.1</v>
      </c>
      <c r="Q32" s="22">
        <f t="shared" si="17"/>
        <v>5101.9746266327838</v>
      </c>
      <c r="R32" s="22">
        <f t="shared" si="11"/>
        <v>1.9746266327838384</v>
      </c>
      <c r="S32" s="22" t="b">
        <f t="shared" si="12"/>
        <v>1</v>
      </c>
      <c r="T32" s="22" t="b">
        <f t="shared" si="18"/>
        <v>0</v>
      </c>
      <c r="U32" s="7">
        <f t="shared" si="13"/>
        <v>-0.05</v>
      </c>
      <c r="V32" s="7">
        <f t="shared" si="19"/>
        <v>5382.7608069324051</v>
      </c>
      <c r="Z32" s="7">
        <f t="shared" si="5"/>
        <v>5100</v>
      </c>
      <c r="AA32" s="7">
        <f t="shared" si="6"/>
        <v>5101.9746266327838</v>
      </c>
      <c r="AB32" s="7">
        <f t="shared" si="7"/>
        <v>130</v>
      </c>
      <c r="AE32" s="22">
        <f t="shared" si="14"/>
        <v>0</v>
      </c>
      <c r="AF32" s="22">
        <f t="shared" si="15"/>
        <v>5122.0242272478454</v>
      </c>
      <c r="AG32" s="22">
        <f t="shared" si="16"/>
        <v>5101.9746266327838</v>
      </c>
      <c r="AH32" s="22" t="b">
        <f t="shared" si="20"/>
        <v>0</v>
      </c>
      <c r="AI32" s="22"/>
      <c r="AK32" s="36">
        <v>5040</v>
      </c>
      <c r="AL32" s="7">
        <v>90</v>
      </c>
    </row>
    <row r="33" spans="11:38">
      <c r="K33" s="37"/>
      <c r="L33" s="22"/>
      <c r="M33" s="22" t="b">
        <f t="shared" si="8"/>
        <v>0</v>
      </c>
      <c r="N33" s="22">
        <f t="shared" si="9"/>
        <v>5100</v>
      </c>
      <c r="O33" s="22">
        <f t="shared" si="4"/>
        <v>135</v>
      </c>
      <c r="P33" s="22">
        <f t="shared" si="10"/>
        <v>-0.1</v>
      </c>
      <c r="Q33" s="22">
        <f t="shared" si="17"/>
        <v>5082.755895927412</v>
      </c>
      <c r="R33" s="22">
        <f t="shared" si="11"/>
        <v>-17.244104072588016</v>
      </c>
      <c r="S33" s="22" t="b">
        <f t="shared" si="12"/>
        <v>0</v>
      </c>
      <c r="T33" s="22" t="b">
        <f t="shared" si="18"/>
        <v>1</v>
      </c>
      <c r="U33" s="7">
        <f t="shared" si="13"/>
        <v>-0.05</v>
      </c>
      <c r="V33" s="7">
        <f t="shared" si="19"/>
        <v>5372.6130265422789</v>
      </c>
      <c r="Z33" s="7">
        <f t="shared" si="5"/>
        <v>5100</v>
      </c>
      <c r="AA33" s="7">
        <f t="shared" si="6"/>
        <v>5082.755895927412</v>
      </c>
      <c r="AB33" s="7">
        <f t="shared" si="7"/>
        <v>135</v>
      </c>
      <c r="AE33" s="22">
        <f t="shared" si="14"/>
        <v>0</v>
      </c>
      <c r="AF33" s="22">
        <f t="shared" si="15"/>
        <v>5101.9746266327838</v>
      </c>
      <c r="AG33" s="22">
        <f t="shared" si="16"/>
        <v>5082.755895927412</v>
      </c>
      <c r="AH33" s="22" t="b">
        <f t="shared" si="20"/>
        <v>0</v>
      </c>
      <c r="AI33" s="22"/>
      <c r="AK33" s="36">
        <v>4887</v>
      </c>
      <c r="AL33" s="7">
        <v>90</v>
      </c>
    </row>
    <row r="34" spans="11:38">
      <c r="K34" s="37"/>
      <c r="L34" s="22"/>
      <c r="M34" s="22" t="b">
        <f t="shared" si="8"/>
        <v>0</v>
      </c>
      <c r="N34" s="22">
        <f t="shared" si="9"/>
        <v>5100</v>
      </c>
      <c r="O34" s="22">
        <f t="shared" si="4"/>
        <v>140</v>
      </c>
      <c r="P34" s="22">
        <f t="shared" si="10"/>
        <v>-0.1</v>
      </c>
      <c r="Q34" s="22">
        <f t="shared" si="17"/>
        <v>5064.3046818401781</v>
      </c>
      <c r="R34" s="22">
        <f t="shared" si="11"/>
        <v>-35.695318159821909</v>
      </c>
      <c r="S34" s="22" t="b">
        <f t="shared" si="12"/>
        <v>0</v>
      </c>
      <c r="T34" s="22" t="b">
        <f t="shared" si="18"/>
        <v>0</v>
      </c>
      <c r="U34" s="7">
        <f t="shared" si="13"/>
        <v>-0.05</v>
      </c>
      <c r="V34" s="7">
        <f t="shared" si="19"/>
        <v>5362.8524395297673</v>
      </c>
      <c r="Z34" s="7">
        <f t="shared" si="5"/>
        <v>5100</v>
      </c>
      <c r="AA34" s="7">
        <f t="shared" si="6"/>
        <v>5064.3046818401781</v>
      </c>
      <c r="AB34" s="7">
        <f t="shared" si="7"/>
        <v>140</v>
      </c>
      <c r="AE34" s="22">
        <f t="shared" si="14"/>
        <v>0</v>
      </c>
      <c r="AF34" s="22">
        <f t="shared" si="15"/>
        <v>5082.755895927412</v>
      </c>
      <c r="AG34" s="22">
        <f t="shared" si="16"/>
        <v>5064.3046818401781</v>
      </c>
      <c r="AH34" s="22" t="b">
        <f t="shared" si="20"/>
        <v>0</v>
      </c>
      <c r="AI34" s="22"/>
      <c r="AK34" s="36">
        <v>4896</v>
      </c>
      <c r="AL34" s="7">
        <v>90</v>
      </c>
    </row>
    <row r="35" spans="11:38">
      <c r="K35" s="37"/>
      <c r="L35" s="22"/>
      <c r="M35" s="22" t="b">
        <f t="shared" si="8"/>
        <v>0</v>
      </c>
      <c r="N35" s="22">
        <f t="shared" si="9"/>
        <v>5100</v>
      </c>
      <c r="O35" s="22">
        <f t="shared" si="4"/>
        <v>145</v>
      </c>
      <c r="P35" s="22">
        <f t="shared" si="10"/>
        <v>-0.1</v>
      </c>
      <c r="Q35" s="22">
        <f t="shared" si="17"/>
        <v>5046.564512820567</v>
      </c>
      <c r="R35" s="22">
        <f t="shared" si="11"/>
        <v>-53.435487179433039</v>
      </c>
      <c r="S35" s="22" t="b">
        <f t="shared" si="12"/>
        <v>0</v>
      </c>
      <c r="T35" s="22" t="b">
        <f t="shared" si="18"/>
        <v>0</v>
      </c>
      <c r="U35" s="7">
        <f t="shared" si="13"/>
        <v>-0.05</v>
      </c>
      <c r="V35" s="7">
        <f t="shared" si="19"/>
        <v>5353.4512109767102</v>
      </c>
      <c r="Z35" s="7">
        <f t="shared" si="5"/>
        <v>5100</v>
      </c>
      <c r="AA35" s="7">
        <f t="shared" si="6"/>
        <v>5046.564512820567</v>
      </c>
      <c r="AB35" s="7">
        <f t="shared" si="7"/>
        <v>145</v>
      </c>
      <c r="AE35" s="22">
        <f t="shared" si="14"/>
        <v>0</v>
      </c>
      <c r="AF35" s="22">
        <f t="shared" si="15"/>
        <v>5064.3046818401781</v>
      </c>
      <c r="AG35" s="22">
        <f t="shared" si="16"/>
        <v>5046.564512820567</v>
      </c>
      <c r="AH35" s="22" t="b">
        <f t="shared" si="20"/>
        <v>0</v>
      </c>
      <c r="AI35" s="22"/>
      <c r="AK35" s="36">
        <v>4839</v>
      </c>
      <c r="AL35" s="7">
        <v>90</v>
      </c>
    </row>
    <row r="36" spans="11:38">
      <c r="K36" s="37"/>
      <c r="L36" s="22"/>
      <c r="M36" s="22" t="b">
        <f t="shared" si="8"/>
        <v>0</v>
      </c>
      <c r="N36" s="22">
        <f t="shared" si="9"/>
        <v>5100</v>
      </c>
      <c r="O36" s="22">
        <f t="shared" si="4"/>
        <v>150</v>
      </c>
      <c r="P36" s="22">
        <f t="shared" si="10"/>
        <v>-0.4</v>
      </c>
      <c r="Q36" s="22">
        <f t="shared" si="17"/>
        <v>4978.5918829223228</v>
      </c>
      <c r="R36" s="22">
        <f t="shared" si="11"/>
        <v>-121.40811707767716</v>
      </c>
      <c r="S36" s="22" t="b">
        <f t="shared" si="12"/>
        <v>0</v>
      </c>
      <c r="T36" s="22" t="b">
        <f t="shared" si="18"/>
        <v>0</v>
      </c>
      <c r="U36" s="7">
        <f t="shared" si="13"/>
        <v>-0.1</v>
      </c>
      <c r="V36" s="7">
        <f t="shared" si="19"/>
        <v>5335.3329099684179</v>
      </c>
      <c r="Z36" s="7">
        <f t="shared" si="5"/>
        <v>5100</v>
      </c>
      <c r="AA36" s="7">
        <f t="shared" si="6"/>
        <v>4978.5918829223228</v>
      </c>
      <c r="AB36" s="7">
        <f t="shared" si="7"/>
        <v>150</v>
      </c>
      <c r="AE36" s="22">
        <f t="shared" si="14"/>
        <v>0</v>
      </c>
      <c r="AF36" s="22">
        <f t="shared" si="15"/>
        <v>5046.564512820567</v>
      </c>
      <c r="AG36" s="22">
        <f t="shared" si="16"/>
        <v>4978.5918829223228</v>
      </c>
      <c r="AH36" s="22" t="b">
        <f t="shared" si="20"/>
        <v>0</v>
      </c>
      <c r="AI36" s="22"/>
      <c r="AK36" s="36">
        <v>5275.5</v>
      </c>
      <c r="AL36" s="7">
        <v>100</v>
      </c>
    </row>
    <row r="37" spans="11:38">
      <c r="K37" s="37"/>
      <c r="L37" s="22"/>
      <c r="M37" s="22" t="b">
        <f t="shared" si="8"/>
        <v>0</v>
      </c>
      <c r="N37" s="22">
        <f t="shared" si="9"/>
        <v>5100</v>
      </c>
      <c r="O37" s="22">
        <f t="shared" si="4"/>
        <v>155</v>
      </c>
      <c r="P37" s="22">
        <f t="shared" si="10"/>
        <v>-0.4</v>
      </c>
      <c r="Q37" s="22">
        <f t="shared" si="17"/>
        <v>4913.719386143458</v>
      </c>
      <c r="R37" s="22">
        <f t="shared" si="11"/>
        <v>-186.280613856542</v>
      </c>
      <c r="S37" s="22" t="b">
        <f t="shared" si="12"/>
        <v>0</v>
      </c>
      <c r="T37" s="22" t="b">
        <f t="shared" si="18"/>
        <v>0</v>
      </c>
      <c r="U37" s="7">
        <f t="shared" si="13"/>
        <v>-0.1</v>
      </c>
      <c r="V37" s="7">
        <f t="shared" si="19"/>
        <v>5317.8670985784747</v>
      </c>
      <c r="Z37" s="7">
        <f t="shared" si="5"/>
        <v>5100</v>
      </c>
      <c r="AA37" s="7">
        <f t="shared" si="6"/>
        <v>4913.719386143458</v>
      </c>
      <c r="AB37" s="7">
        <f t="shared" si="7"/>
        <v>155</v>
      </c>
      <c r="AE37" s="22">
        <f t="shared" si="14"/>
        <v>0</v>
      </c>
      <c r="AF37" s="22">
        <f t="shared" si="15"/>
        <v>4978.5918829223228</v>
      </c>
      <c r="AG37" s="22">
        <f t="shared" si="16"/>
        <v>4913.719386143458</v>
      </c>
      <c r="AH37" s="22" t="b">
        <f t="shared" si="20"/>
        <v>0</v>
      </c>
      <c r="AI37" s="22"/>
      <c r="AK37" s="36">
        <v>5293.5</v>
      </c>
      <c r="AL37" s="7">
        <v>100</v>
      </c>
    </row>
    <row r="38" spans="11:38">
      <c r="K38" s="37"/>
      <c r="L38" s="22"/>
      <c r="M38" s="22" t="b">
        <f t="shared" si="8"/>
        <v>0</v>
      </c>
      <c r="N38" s="22">
        <f t="shared" si="9"/>
        <v>5100</v>
      </c>
      <c r="O38" s="22">
        <f t="shared" si="4"/>
        <v>160</v>
      </c>
      <c r="P38" s="22">
        <f t="shared" si="10"/>
        <v>-0.6</v>
      </c>
      <c r="Q38" s="22">
        <f t="shared" si="17"/>
        <v>4821.002762816056</v>
      </c>
      <c r="R38" s="22">
        <f t="shared" si="11"/>
        <v>-278.99723718394398</v>
      </c>
      <c r="S38" s="22" t="b">
        <f t="shared" si="12"/>
        <v>0</v>
      </c>
      <c r="T38" s="22" t="b">
        <f t="shared" si="18"/>
        <v>0</v>
      </c>
      <c r="U38" s="7">
        <f t="shared" si="13"/>
        <v>-0.2</v>
      </c>
      <c r="V38" s="7">
        <f t="shared" si="19"/>
        <v>5284.2070064471181</v>
      </c>
      <c r="Z38" s="7">
        <f t="shared" si="5"/>
        <v>5100</v>
      </c>
      <c r="AA38" s="7">
        <f t="shared" si="6"/>
        <v>4821.002762816056</v>
      </c>
      <c r="AB38" s="7">
        <f t="shared" si="7"/>
        <v>160</v>
      </c>
      <c r="AE38" s="22">
        <f t="shared" si="14"/>
        <v>0</v>
      </c>
      <c r="AF38" s="22">
        <f t="shared" si="15"/>
        <v>4913.719386143458</v>
      </c>
      <c r="AG38" s="22">
        <f t="shared" si="16"/>
        <v>4821.002762816056</v>
      </c>
      <c r="AH38" s="22" t="b">
        <f t="shared" si="20"/>
        <v>0</v>
      </c>
      <c r="AI38" s="22"/>
      <c r="AK38" s="36">
        <v>5098.5</v>
      </c>
      <c r="AL38" s="7">
        <v>90</v>
      </c>
    </row>
    <row r="39" spans="11:38">
      <c r="K39" s="37"/>
      <c r="L39" s="22"/>
      <c r="M39" s="22" t="b">
        <f t="shared" si="8"/>
        <v>0</v>
      </c>
      <c r="N39" s="22">
        <f t="shared" si="9"/>
        <v>5100</v>
      </c>
      <c r="O39" s="22">
        <f t="shared" si="4"/>
        <v>165</v>
      </c>
      <c r="P39" s="22">
        <f t="shared" si="10"/>
        <v>-0.6</v>
      </c>
      <c r="Q39" s="22">
        <f t="shared" si="17"/>
        <v>4732.8092752008815</v>
      </c>
      <c r="R39" s="22">
        <f t="shared" si="11"/>
        <v>-367.19072479911847</v>
      </c>
      <c r="S39" s="22" t="b">
        <f t="shared" si="12"/>
        <v>0</v>
      </c>
      <c r="T39" s="22" t="b">
        <f t="shared" si="18"/>
        <v>0</v>
      </c>
      <c r="U39" s="7">
        <f t="shared" si="13"/>
        <v>-0.2</v>
      </c>
      <c r="V39" s="7">
        <f t="shared" si="19"/>
        <v>5251.7861103870173</v>
      </c>
      <c r="Z39" s="7">
        <f t="shared" si="5"/>
        <v>5100</v>
      </c>
      <c r="AA39" s="7">
        <f t="shared" si="6"/>
        <v>4732.8092752008815</v>
      </c>
      <c r="AB39" s="7">
        <f t="shared" si="7"/>
        <v>165</v>
      </c>
      <c r="AE39" s="22">
        <f t="shared" si="14"/>
        <v>0</v>
      </c>
      <c r="AF39" s="22">
        <f t="shared" si="15"/>
        <v>4821.002762816056</v>
      </c>
      <c r="AG39" s="22">
        <f t="shared" si="16"/>
        <v>4732.8092752008815</v>
      </c>
      <c r="AH39" s="22" t="b">
        <f t="shared" si="20"/>
        <v>0</v>
      </c>
      <c r="AI39" s="22"/>
      <c r="AK39" s="36">
        <v>4795.5</v>
      </c>
      <c r="AL39" s="7">
        <v>90</v>
      </c>
    </row>
    <row r="40" spans="11:38">
      <c r="K40" s="37"/>
      <c r="L40" s="22"/>
      <c r="M40" s="22" t="b">
        <f t="shared" si="8"/>
        <v>0</v>
      </c>
      <c r="N40" s="22">
        <f t="shared" si="9"/>
        <v>5100</v>
      </c>
      <c r="O40" s="22">
        <f t="shared" si="4"/>
        <v>170</v>
      </c>
      <c r="P40" s="22">
        <f t="shared" si="10"/>
        <v>-0.6</v>
      </c>
      <c r="Q40" s="22">
        <f t="shared" si="17"/>
        <v>4648.7909517432754</v>
      </c>
      <c r="R40" s="22">
        <f t="shared" si="11"/>
        <v>-451.2090482567246</v>
      </c>
      <c r="S40" s="22" t="b">
        <f t="shared" si="12"/>
        <v>0</v>
      </c>
      <c r="T40" s="22" t="b">
        <f t="shared" si="18"/>
        <v>0</v>
      </c>
      <c r="U40" s="7">
        <f t="shared" si="13"/>
        <v>-0.2</v>
      </c>
      <c r="V40" s="7">
        <f t="shared" si="19"/>
        <v>5220.5232566956593</v>
      </c>
      <c r="Z40" s="7">
        <f t="shared" si="5"/>
        <v>5100</v>
      </c>
      <c r="AA40" s="7">
        <f t="shared" si="6"/>
        <v>4648.7909517432754</v>
      </c>
      <c r="AB40" s="7">
        <f t="shared" si="7"/>
        <v>170</v>
      </c>
      <c r="AE40" s="22">
        <f t="shared" si="14"/>
        <v>0</v>
      </c>
      <c r="AF40" s="22">
        <f t="shared" si="15"/>
        <v>4732.8092752008815</v>
      </c>
      <c r="AG40" s="22">
        <f t="shared" si="16"/>
        <v>4648.7909517432754</v>
      </c>
      <c r="AH40" s="22" t="b">
        <f t="shared" si="20"/>
        <v>0</v>
      </c>
      <c r="AI40" s="22"/>
      <c r="AK40" s="36">
        <v>4308</v>
      </c>
      <c r="AL40" s="7">
        <v>90</v>
      </c>
    </row>
    <row r="41" spans="11:38">
      <c r="K41" s="37"/>
      <c r="L41" s="22"/>
      <c r="M41" s="22" t="b">
        <f t="shared" si="8"/>
        <v>0</v>
      </c>
      <c r="N41" s="22">
        <f t="shared" si="9"/>
        <v>5100</v>
      </c>
      <c r="O41" s="22">
        <f t="shared" si="4"/>
        <v>175</v>
      </c>
      <c r="P41" s="22">
        <f t="shared" si="10"/>
        <v>-0.6</v>
      </c>
      <c r="Q41" s="22">
        <f t="shared" si="17"/>
        <v>4568.6358227584233</v>
      </c>
      <c r="R41" s="22">
        <f t="shared" si="11"/>
        <v>-531.36417724157673</v>
      </c>
      <c r="S41" s="22" t="b">
        <f t="shared" si="12"/>
        <v>0</v>
      </c>
      <c r="T41" s="22" t="b">
        <f t="shared" si="18"/>
        <v>0</v>
      </c>
      <c r="U41" s="7">
        <f t="shared" si="13"/>
        <v>-0.2</v>
      </c>
      <c r="V41" s="7">
        <f t="shared" si="19"/>
        <v>5190.3447990583145</v>
      </c>
      <c r="Z41" s="7">
        <f t="shared" si="5"/>
        <v>5100</v>
      </c>
      <c r="AA41" s="7">
        <f t="shared" si="6"/>
        <v>4568.6358227584233</v>
      </c>
      <c r="AB41" s="7">
        <f t="shared" si="7"/>
        <v>175</v>
      </c>
      <c r="AE41" s="22">
        <f t="shared" si="14"/>
        <v>0</v>
      </c>
      <c r="AF41" s="22">
        <f t="shared" si="15"/>
        <v>4648.7909517432754</v>
      </c>
      <c r="AG41" s="22">
        <f t="shared" si="16"/>
        <v>4568.6358227584233</v>
      </c>
      <c r="AH41" s="22" t="b">
        <f t="shared" si="20"/>
        <v>0</v>
      </c>
      <c r="AI41" s="22"/>
      <c r="AK41" s="36">
        <v>3829.5</v>
      </c>
      <c r="AL41" s="7">
        <v>90</v>
      </c>
    </row>
    <row r="42" spans="11:38">
      <c r="K42" s="37"/>
      <c r="L42" s="22"/>
      <c r="M42" s="22" t="b">
        <f t="shared" si="8"/>
        <v>0</v>
      </c>
      <c r="N42" s="22">
        <f t="shared" si="9"/>
        <v>5100</v>
      </c>
      <c r="O42" s="22">
        <f t="shared" si="4"/>
        <v>180</v>
      </c>
      <c r="P42" s="22">
        <f t="shared" si="10"/>
        <v>-0.6</v>
      </c>
      <c r="Q42" s="22">
        <f t="shared" si="17"/>
        <v>4492.0632937714236</v>
      </c>
      <c r="R42" s="22">
        <f t="shared" si="11"/>
        <v>-607.93670622857644</v>
      </c>
      <c r="S42" s="22" t="b">
        <f t="shared" si="12"/>
        <v>0</v>
      </c>
      <c r="T42" s="22" t="b">
        <f t="shared" si="18"/>
        <v>0</v>
      </c>
      <c r="U42" s="7">
        <f t="shared" si="13"/>
        <v>-0.2</v>
      </c>
      <c r="V42" s="7">
        <f t="shared" si="19"/>
        <v>5161.1837125870225</v>
      </c>
      <c r="Z42" s="7">
        <f t="shared" si="5"/>
        <v>5100</v>
      </c>
      <c r="AA42" s="7">
        <f t="shared" si="6"/>
        <v>4492.0632937714236</v>
      </c>
      <c r="AB42" s="7">
        <f t="shared" si="7"/>
        <v>180</v>
      </c>
      <c r="AE42" s="22">
        <f t="shared" si="14"/>
        <v>0</v>
      </c>
      <c r="AF42" s="22">
        <f t="shared" si="15"/>
        <v>4568.6358227584233</v>
      </c>
      <c r="AG42" s="22">
        <f t="shared" si="16"/>
        <v>4492.0632937714236</v>
      </c>
      <c r="AH42" s="22" t="b">
        <f t="shared" si="20"/>
        <v>0</v>
      </c>
      <c r="AI42" s="22"/>
      <c r="AK42" s="36">
        <v>3553.5</v>
      </c>
      <c r="AL42" s="7">
        <v>75</v>
      </c>
    </row>
    <row r="43" spans="11:38">
      <c r="K43" s="37"/>
      <c r="L43" s="22"/>
      <c r="M43" s="22" t="b">
        <f t="shared" si="8"/>
        <v>0</v>
      </c>
      <c r="N43" s="22">
        <f t="shared" si="9"/>
        <v>5100</v>
      </c>
      <c r="O43" s="22">
        <f t="shared" si="4"/>
        <v>185</v>
      </c>
      <c r="P43" s="22">
        <f t="shared" si="10"/>
        <v>-0.6</v>
      </c>
      <c r="Q43" s="22">
        <f t="shared" si="17"/>
        <v>4418.8202230384004</v>
      </c>
      <c r="R43" s="22">
        <f t="shared" si="11"/>
        <v>-681.1797769615996</v>
      </c>
      <c r="S43" s="22" t="b">
        <f t="shared" si="12"/>
        <v>0</v>
      </c>
      <c r="T43" s="22" t="b">
        <f t="shared" si="18"/>
        <v>0</v>
      </c>
      <c r="U43" s="7">
        <f t="shared" si="13"/>
        <v>-0.2</v>
      </c>
      <c r="V43" s="7">
        <f t="shared" si="19"/>
        <v>5132.9788337757473</v>
      </c>
      <c r="Z43" s="7">
        <f t="shared" si="5"/>
        <v>5100</v>
      </c>
      <c r="AA43" s="7">
        <f t="shared" si="6"/>
        <v>4418.8202230384004</v>
      </c>
      <c r="AB43" s="7">
        <f t="shared" si="7"/>
        <v>185</v>
      </c>
      <c r="AE43" s="22">
        <f t="shared" si="14"/>
        <v>0</v>
      </c>
      <c r="AF43" s="22">
        <f t="shared" si="15"/>
        <v>4492.0632937714236</v>
      </c>
      <c r="AG43" s="22">
        <f t="shared" si="16"/>
        <v>4418.8202230384004</v>
      </c>
      <c r="AH43" s="22" t="b">
        <f t="shared" si="20"/>
        <v>0</v>
      </c>
      <c r="AI43" s="22"/>
      <c r="AK43" s="36">
        <v>3453</v>
      </c>
      <c r="AL43" s="7">
        <v>75</v>
      </c>
    </row>
    <row r="44" spans="11:38">
      <c r="K44" s="37"/>
      <c r="L44" s="22"/>
      <c r="M44" s="22" t="b">
        <f t="shared" si="8"/>
        <v>0</v>
      </c>
      <c r="N44" s="22">
        <f t="shared" si="9"/>
        <v>5100</v>
      </c>
      <c r="O44" s="22">
        <f t="shared" si="4"/>
        <v>190</v>
      </c>
      <c r="P44" s="22">
        <f t="shared" si="10"/>
        <v>-0.6</v>
      </c>
      <c r="Q44" s="22">
        <f t="shared" si="17"/>
        <v>4348.677580272466</v>
      </c>
      <c r="R44" s="22">
        <f t="shared" si="11"/>
        <v>-751.322419727534</v>
      </c>
      <c r="S44" s="22" t="b">
        <f t="shared" si="12"/>
        <v>0</v>
      </c>
      <c r="T44" s="22" t="b">
        <f t="shared" si="18"/>
        <v>0</v>
      </c>
      <c r="U44" s="7">
        <f t="shared" si="13"/>
        <v>-0.2</v>
      </c>
      <c r="V44" s="7">
        <f t="shared" si="19"/>
        <v>5105.6742056012072</v>
      </c>
      <c r="Z44" s="7">
        <f t="shared" si="5"/>
        <v>5100</v>
      </c>
      <c r="AA44" s="7">
        <f t="shared" si="6"/>
        <v>4348.677580272466</v>
      </c>
      <c r="AB44" s="7">
        <f t="shared" si="7"/>
        <v>190</v>
      </c>
      <c r="AE44" s="22">
        <f t="shared" si="14"/>
        <v>0</v>
      </c>
      <c r="AF44" s="22">
        <f t="shared" si="15"/>
        <v>4418.8202230384004</v>
      </c>
      <c r="AG44" s="22">
        <f t="shared" si="16"/>
        <v>4348.677580272466</v>
      </c>
      <c r="AH44" s="22" t="b">
        <f t="shared" si="20"/>
        <v>0</v>
      </c>
      <c r="AI44" s="22"/>
      <c r="AK44" s="36">
        <v>3387</v>
      </c>
      <c r="AL44" s="7">
        <v>75</v>
      </c>
    </row>
    <row r="45" spans="11:38">
      <c r="K45" s="37"/>
      <c r="L45" s="22"/>
      <c r="M45" s="22" t="b">
        <f t="shared" si="8"/>
        <v>0</v>
      </c>
      <c r="N45" s="22">
        <f t="shared" si="9"/>
        <v>5100</v>
      </c>
      <c r="O45" s="22">
        <f t="shared" si="4"/>
        <v>195</v>
      </c>
      <c r="P45" s="22">
        <f t="shared" si="10"/>
        <v>-0.6</v>
      </c>
      <c r="Q45" s="22">
        <f t="shared" si="17"/>
        <v>4281.4275876915481</v>
      </c>
      <c r="R45" s="22">
        <f t="shared" si="11"/>
        <v>-818.57241230845193</v>
      </c>
      <c r="S45" s="22" t="b">
        <f t="shared" si="12"/>
        <v>0</v>
      </c>
      <c r="T45" s="22" t="b">
        <f t="shared" si="18"/>
        <v>0</v>
      </c>
      <c r="U45" s="7">
        <f t="shared" si="13"/>
        <v>-0.2</v>
      </c>
      <c r="V45" s="7">
        <f t="shared" si="19"/>
        <v>5079.2185108747717</v>
      </c>
      <c r="Z45" s="7">
        <f t="shared" si="5"/>
        <v>5100</v>
      </c>
      <c r="AA45" s="7">
        <f t="shared" si="6"/>
        <v>4281.4275876915481</v>
      </c>
      <c r="AB45" s="7">
        <f t="shared" si="7"/>
        <v>195</v>
      </c>
      <c r="AE45" s="22">
        <f t="shared" si="14"/>
        <v>0</v>
      </c>
      <c r="AF45" s="22">
        <f t="shared" si="15"/>
        <v>4348.677580272466</v>
      </c>
      <c r="AG45" s="22">
        <f t="shared" si="16"/>
        <v>4281.4275876915481</v>
      </c>
      <c r="AH45" s="22" t="b">
        <f t="shared" si="20"/>
        <v>0</v>
      </c>
      <c r="AI45" s="22"/>
      <c r="AK45" s="36">
        <v>3288</v>
      </c>
      <c r="AL45" s="7">
        <v>75</v>
      </c>
    </row>
    <row r="46" spans="11:38">
      <c r="K46" s="37"/>
      <c r="L46" s="22"/>
      <c r="M46" s="22" t="b">
        <f t="shared" si="8"/>
        <v>0</v>
      </c>
      <c r="N46" s="22">
        <f t="shared" si="9"/>
        <v>5100</v>
      </c>
      <c r="O46" s="22">
        <f t="shared" si="4"/>
        <v>200</v>
      </c>
      <c r="P46" s="22">
        <f t="shared" si="10"/>
        <v>-0.6</v>
      </c>
      <c r="Q46" s="22">
        <f t="shared" si="17"/>
        <v>4216.8812633910702</v>
      </c>
      <c r="R46" s="22">
        <f t="shared" si="11"/>
        <v>-883.11873660892979</v>
      </c>
      <c r="S46" s="22" t="b">
        <f t="shared" si="12"/>
        <v>0</v>
      </c>
      <c r="T46" s="22" t="b">
        <f t="shared" si="18"/>
        <v>0</v>
      </c>
      <c r="U46" s="7">
        <f t="shared" si="13"/>
        <v>-0.2</v>
      </c>
      <c r="V46" s="7">
        <f t="shared" si="19"/>
        <v>5053.5645800237289</v>
      </c>
      <c r="Z46" s="7">
        <f t="shared" si="5"/>
        <v>5100</v>
      </c>
      <c r="AA46" s="7">
        <f t="shared" si="6"/>
        <v>4216.8812633910702</v>
      </c>
      <c r="AB46" s="7">
        <f t="shared" si="7"/>
        <v>200</v>
      </c>
      <c r="AE46" s="22">
        <f t="shared" si="14"/>
        <v>0</v>
      </c>
      <c r="AF46" s="22">
        <f t="shared" si="15"/>
        <v>4281.4275876915481</v>
      </c>
      <c r="AG46" s="22">
        <f t="shared" si="16"/>
        <v>4216.8812633910702</v>
      </c>
      <c r="AH46" s="22" t="b">
        <f t="shared" si="20"/>
        <v>0</v>
      </c>
      <c r="AI46" s="22"/>
      <c r="AK46" s="36">
        <v>3279</v>
      </c>
      <c r="AL46" s="7">
        <v>75</v>
      </c>
    </row>
    <row r="47" spans="11:38">
      <c r="K47" s="37"/>
      <c r="L47" s="22"/>
      <c r="M47" s="22" t="b">
        <f t="shared" si="8"/>
        <v>0</v>
      </c>
      <c r="N47" s="22">
        <f t="shared" si="9"/>
        <v>5100</v>
      </c>
      <c r="O47" s="22">
        <f t="shared" si="4"/>
        <v>205</v>
      </c>
      <c r="P47" s="22">
        <f t="shared" si="10"/>
        <v>-0.6</v>
      </c>
      <c r="Q47" s="22">
        <f t="shared" si="17"/>
        <v>4154.8663019487121</v>
      </c>
      <c r="R47" s="22">
        <f t="shared" si="11"/>
        <v>-945.13369805128787</v>
      </c>
      <c r="S47" s="22" t="b">
        <f t="shared" si="12"/>
        <v>0</v>
      </c>
      <c r="T47" s="22" t="b">
        <f t="shared" si="18"/>
        <v>0</v>
      </c>
      <c r="U47" s="7">
        <f t="shared" si="13"/>
        <v>-0.2</v>
      </c>
      <c r="V47" s="7">
        <f t="shared" si="19"/>
        <v>5028.6689619322706</v>
      </c>
      <c r="Z47" s="7">
        <f t="shared" si="5"/>
        <v>5100</v>
      </c>
      <c r="AA47" s="7">
        <f t="shared" si="6"/>
        <v>4154.8663019487121</v>
      </c>
      <c r="AB47" s="7">
        <f t="shared" si="7"/>
        <v>205</v>
      </c>
      <c r="AE47" s="22">
        <f t="shared" si="14"/>
        <v>0</v>
      </c>
      <c r="AF47" s="22">
        <f t="shared" si="15"/>
        <v>4216.8812633910702</v>
      </c>
      <c r="AG47" s="22">
        <f t="shared" si="16"/>
        <v>4154.8663019487121</v>
      </c>
      <c r="AH47" s="22" t="b">
        <f t="shared" si="20"/>
        <v>0</v>
      </c>
      <c r="AI47" s="22"/>
      <c r="AK47" s="36">
        <v>3499.5</v>
      </c>
      <c r="AL47" s="7">
        <v>75</v>
      </c>
    </row>
    <row r="48" spans="11:38">
      <c r="K48" s="37"/>
      <c r="L48" s="22"/>
      <c r="M48" s="22" t="b">
        <f t="shared" si="8"/>
        <v>0</v>
      </c>
      <c r="N48" s="22">
        <f t="shared" si="9"/>
        <v>5100</v>
      </c>
      <c r="O48" s="22">
        <f t="shared" si="4"/>
        <v>210</v>
      </c>
      <c r="P48" s="22">
        <f t="shared" si="10"/>
        <v>-0.6</v>
      </c>
      <c r="Q48" s="22">
        <f t="shared" si="17"/>
        <v>4095.2252390056856</v>
      </c>
      <c r="R48" s="22">
        <f t="shared" si="11"/>
        <v>-1004.7747609943144</v>
      </c>
      <c r="S48" s="22" t="b">
        <f t="shared" si="12"/>
        <v>0</v>
      </c>
      <c r="T48" s="22" t="b">
        <f t="shared" si="18"/>
        <v>0</v>
      </c>
      <c r="U48" s="7">
        <f t="shared" si="13"/>
        <v>-0.2</v>
      </c>
      <c r="V48" s="7">
        <f t="shared" si="19"/>
        <v>5004.4915484410494</v>
      </c>
      <c r="Z48" s="7">
        <f t="shared" si="5"/>
        <v>5100</v>
      </c>
      <c r="AA48" s="7">
        <f t="shared" si="6"/>
        <v>4095.2252390056856</v>
      </c>
      <c r="AB48" s="7">
        <f t="shared" si="7"/>
        <v>210</v>
      </c>
      <c r="AE48" s="22">
        <f t="shared" si="14"/>
        <v>0</v>
      </c>
      <c r="AF48" s="22">
        <f t="shared" si="15"/>
        <v>4154.8663019487121</v>
      </c>
      <c r="AG48" s="22">
        <f t="shared" si="16"/>
        <v>4095.2252390056856</v>
      </c>
      <c r="AH48" s="22" t="b">
        <f t="shared" si="20"/>
        <v>0</v>
      </c>
      <c r="AI48" s="22"/>
      <c r="AK48" s="36">
        <v>3696</v>
      </c>
      <c r="AL48" s="7">
        <v>90</v>
      </c>
    </row>
    <row r="49" spans="1:38">
      <c r="K49" s="37"/>
      <c r="L49" s="22"/>
      <c r="M49" s="22" t="b">
        <f t="shared" si="8"/>
        <v>0</v>
      </c>
      <c r="N49" s="22">
        <f t="shared" si="9"/>
        <v>5100</v>
      </c>
      <c r="O49" s="22">
        <f t="shared" si="4"/>
        <v>215</v>
      </c>
      <c r="P49" s="22">
        <f t="shared" si="10"/>
        <v>-0.6</v>
      </c>
      <c r="Q49" s="22">
        <f t="shared" si="17"/>
        <v>4037.8138560271709</v>
      </c>
      <c r="R49" s="22">
        <f t="shared" si="11"/>
        <v>-1062.1861439728291</v>
      </c>
      <c r="S49" s="22" t="b">
        <f t="shared" si="12"/>
        <v>0</v>
      </c>
      <c r="T49" s="22" t="b">
        <f t="shared" si="18"/>
        <v>0</v>
      </c>
      <c r="U49" s="7">
        <f t="shared" si="13"/>
        <v>-0.2</v>
      </c>
      <c r="V49" s="7">
        <f t="shared" si="19"/>
        <v>4980.9952446936113</v>
      </c>
      <c r="Z49" s="7">
        <f t="shared" si="5"/>
        <v>5100</v>
      </c>
      <c r="AA49" s="7">
        <f t="shared" si="6"/>
        <v>4037.8138560271709</v>
      </c>
      <c r="AB49" s="7">
        <f t="shared" si="7"/>
        <v>215</v>
      </c>
      <c r="AE49" s="22">
        <f t="shared" si="14"/>
        <v>0</v>
      </c>
      <c r="AF49" s="22">
        <f t="shared" si="15"/>
        <v>4095.2252390056856</v>
      </c>
      <c r="AG49" s="22">
        <f t="shared" si="16"/>
        <v>4037.8138560271709</v>
      </c>
      <c r="AH49" s="22" t="b">
        <f t="shared" si="20"/>
        <v>0</v>
      </c>
      <c r="AI49" s="22"/>
      <c r="AK49" s="36">
        <v>3699</v>
      </c>
      <c r="AL49" s="7">
        <v>90</v>
      </c>
    </row>
    <row r="50" spans="1:38">
      <c r="K50" s="37"/>
      <c r="L50" s="22"/>
      <c r="M50" s="22" t="b">
        <f t="shared" si="8"/>
        <v>0</v>
      </c>
      <c r="N50" s="22">
        <f t="shared" si="9"/>
        <v>5100</v>
      </c>
      <c r="O50" s="22">
        <f t="shared" si="4"/>
        <v>220</v>
      </c>
      <c r="P50" s="22">
        <f t="shared" si="10"/>
        <v>-0.6</v>
      </c>
      <c r="Q50" s="22">
        <f t="shared" si="17"/>
        <v>3982.4997890453469</v>
      </c>
      <c r="R50" s="22">
        <f t="shared" si="11"/>
        <v>-1117.5002109546531</v>
      </c>
      <c r="S50" s="22" t="b">
        <f t="shared" si="12"/>
        <v>0</v>
      </c>
      <c r="T50" s="22" t="b">
        <f t="shared" si="18"/>
        <v>0</v>
      </c>
      <c r="U50" s="7">
        <f t="shared" si="13"/>
        <v>-0.2</v>
      </c>
      <c r="V50" s="7">
        <f t="shared" si="19"/>
        <v>4958.1456788084124</v>
      </c>
      <c r="Z50" s="7">
        <f t="shared" si="5"/>
        <v>5100</v>
      </c>
      <c r="AA50" s="7">
        <f t="shared" si="6"/>
        <v>3982.4997890453469</v>
      </c>
      <c r="AB50" s="7">
        <f t="shared" si="7"/>
        <v>220</v>
      </c>
      <c r="AE50" s="22">
        <f t="shared" si="14"/>
        <v>0</v>
      </c>
      <c r="AF50" s="22">
        <f t="shared" si="15"/>
        <v>4037.8138560271709</v>
      </c>
      <c r="AG50" s="22">
        <f t="shared" si="16"/>
        <v>3982.4997890453469</v>
      </c>
      <c r="AH50" s="22" t="b">
        <f t="shared" si="20"/>
        <v>0</v>
      </c>
      <c r="AI50" s="22"/>
      <c r="AK50" s="36">
        <v>4077</v>
      </c>
      <c r="AL50" s="7">
        <v>90</v>
      </c>
    </row>
    <row r="51" spans="1:38">
      <c r="K51" s="37"/>
      <c r="L51" s="22"/>
      <c r="M51" s="22" t="b">
        <f t="shared" si="8"/>
        <v>0</v>
      </c>
      <c r="N51" s="22">
        <f t="shared" si="9"/>
        <v>5100</v>
      </c>
      <c r="O51" s="22">
        <f t="shared" si="4"/>
        <v>225</v>
      </c>
      <c r="P51" s="22">
        <f t="shared" si="10"/>
        <v>-0.6</v>
      </c>
      <c r="Q51" s="22">
        <f t="shared" si="17"/>
        <v>3929.1613113299186</v>
      </c>
      <c r="R51" s="22">
        <f t="shared" si="11"/>
        <v>-1170.8386886700814</v>
      </c>
      <c r="S51" s="22" t="b">
        <f t="shared" si="12"/>
        <v>0</v>
      </c>
      <c r="T51" s="22" t="b">
        <f t="shared" si="18"/>
        <v>0</v>
      </c>
      <c r="U51" s="7">
        <f t="shared" si="13"/>
        <v>-0.2</v>
      </c>
      <c r="V51" s="7">
        <f t="shared" si="19"/>
        <v>4935.9109454082227</v>
      </c>
      <c r="Z51" s="7">
        <f t="shared" si="5"/>
        <v>5100</v>
      </c>
      <c r="AA51" s="7">
        <f t="shared" si="6"/>
        <v>3929.1613113299186</v>
      </c>
      <c r="AB51" s="7">
        <f t="shared" si="7"/>
        <v>225</v>
      </c>
      <c r="AE51" s="22">
        <f t="shared" si="14"/>
        <v>0</v>
      </c>
      <c r="AF51" s="22">
        <f t="shared" si="15"/>
        <v>3982.4997890453469</v>
      </c>
      <c r="AG51" s="22">
        <f t="shared" si="16"/>
        <v>3929.1613113299186</v>
      </c>
      <c r="AH51" s="22" t="b">
        <f t="shared" si="20"/>
        <v>0</v>
      </c>
      <c r="AI51" s="22"/>
      <c r="AK51" s="36">
        <v>4482</v>
      </c>
      <c r="AL51" s="7">
        <v>90</v>
      </c>
    </row>
    <row r="52" spans="1:38">
      <c r="K52" s="37"/>
      <c r="L52" s="22"/>
      <c r="M52" s="22" t="b">
        <f t="shared" si="8"/>
        <v>0</v>
      </c>
      <c r="N52" s="22">
        <f t="shared" si="9"/>
        <v>5100</v>
      </c>
      <c r="O52" s="22">
        <f t="shared" si="4"/>
        <v>230</v>
      </c>
      <c r="P52" s="22">
        <f t="shared" si="10"/>
        <v>-0.6</v>
      </c>
      <c r="Q52" s="22">
        <f t="shared" si="17"/>
        <v>3877.6862649190689</v>
      </c>
      <c r="R52" s="22">
        <f t="shared" si="11"/>
        <v>-1222.3137350809311</v>
      </c>
      <c r="S52" s="22" t="b">
        <f t="shared" si="12"/>
        <v>0</v>
      </c>
      <c r="T52" s="22" t="b">
        <f t="shared" si="18"/>
        <v>0</v>
      </c>
      <c r="U52" s="7">
        <f t="shared" si="13"/>
        <v>-0.2</v>
      </c>
      <c r="V52" s="7">
        <f t="shared" si="19"/>
        <v>4914.2613784023451</v>
      </c>
      <c r="Z52" s="7">
        <f t="shared" si="5"/>
        <v>5100</v>
      </c>
      <c r="AA52" s="7">
        <f t="shared" si="6"/>
        <v>3877.6862649190689</v>
      </c>
      <c r="AB52" s="7">
        <f t="shared" si="7"/>
        <v>230</v>
      </c>
      <c r="AE52" s="22">
        <f t="shared" si="14"/>
        <v>0</v>
      </c>
      <c r="AF52" s="22">
        <f t="shared" si="15"/>
        <v>3929.1613113299186</v>
      </c>
      <c r="AG52" s="22">
        <f t="shared" si="16"/>
        <v>3877.6862649190689</v>
      </c>
      <c r="AH52" s="22" t="b">
        <f t="shared" si="20"/>
        <v>0</v>
      </c>
      <c r="AI52" s="22"/>
      <c r="AK52" s="36">
        <v>4657.5</v>
      </c>
      <c r="AL52" s="7">
        <v>90</v>
      </c>
    </row>
    <row r="53" spans="1:38">
      <c r="K53" s="37"/>
      <c r="L53" s="22"/>
      <c r="M53" s="22" t="b">
        <f t="shared" si="8"/>
        <v>0</v>
      </c>
      <c r="N53" s="22">
        <f t="shared" si="9"/>
        <v>5100</v>
      </c>
      <c r="O53" s="22">
        <f t="shared" si="4"/>
        <v>235</v>
      </c>
      <c r="P53" s="22">
        <f t="shared" si="10"/>
        <v>-0.6</v>
      </c>
      <c r="Q53" s="22">
        <f t="shared" si="17"/>
        <v>3827.9711200150919</v>
      </c>
      <c r="R53" s="22">
        <f t="shared" si="11"/>
        <v>-1272.0288799849081</v>
      </c>
      <c r="S53" s="22" t="b">
        <f t="shared" si="12"/>
        <v>0</v>
      </c>
      <c r="T53" s="22" t="b">
        <f t="shared" si="18"/>
        <v>0</v>
      </c>
      <c r="U53" s="7">
        <f t="shared" si="13"/>
        <v>-0.2</v>
      </c>
      <c r="V53" s="7">
        <f t="shared" si="19"/>
        <v>4893.1693491287324</v>
      </c>
      <c r="Z53" s="7">
        <f t="shared" si="5"/>
        <v>5100</v>
      </c>
      <c r="AA53" s="7">
        <f t="shared" si="6"/>
        <v>3827.9711200150919</v>
      </c>
      <c r="AB53" s="7">
        <f t="shared" si="7"/>
        <v>235</v>
      </c>
      <c r="AE53" s="22">
        <f t="shared" si="14"/>
        <v>0</v>
      </c>
      <c r="AF53" s="22">
        <f t="shared" si="15"/>
        <v>3877.6862649190689</v>
      </c>
      <c r="AG53" s="22">
        <f t="shared" si="16"/>
        <v>3827.9711200150919</v>
      </c>
      <c r="AH53" s="22" t="b">
        <f t="shared" si="20"/>
        <v>0</v>
      </c>
      <c r="AI53" s="22"/>
      <c r="AK53" s="36">
        <v>4866</v>
      </c>
      <c r="AL53" s="7">
        <v>90</v>
      </c>
    </row>
    <row r="54" spans="1:38">
      <c r="K54" s="37"/>
      <c r="L54" s="22"/>
      <c r="M54" s="22" t="b">
        <f t="shared" si="8"/>
        <v>0</v>
      </c>
      <c r="N54" s="22">
        <f t="shared" si="9"/>
        <v>5100</v>
      </c>
      <c r="O54" s="22">
        <f t="shared" si="4"/>
        <v>240</v>
      </c>
      <c r="P54" s="22">
        <f t="shared" si="10"/>
        <v>-0.6</v>
      </c>
      <c r="Q54" s="22">
        <f t="shared" si="17"/>
        <v>3779.9201445876397</v>
      </c>
      <c r="R54" s="22">
        <f t="shared" si="11"/>
        <v>-1320.0798554123603</v>
      </c>
      <c r="S54" s="22" t="b">
        <f t="shared" si="12"/>
        <v>0</v>
      </c>
      <c r="T54" s="22" t="b">
        <f t="shared" si="18"/>
        <v>0</v>
      </c>
      <c r="U54" s="7">
        <f t="shared" si="13"/>
        <v>-0.2</v>
      </c>
      <c r="V54" s="7">
        <f t="shared" si="19"/>
        <v>4872.6090865520646</v>
      </c>
      <c r="Z54" s="7">
        <f t="shared" si="5"/>
        <v>5100</v>
      </c>
      <c r="AA54" s="7">
        <f t="shared" si="6"/>
        <v>3779.9201445876397</v>
      </c>
      <c r="AB54" s="7">
        <f t="shared" si="7"/>
        <v>240</v>
      </c>
      <c r="AE54" s="22">
        <f t="shared" si="14"/>
        <v>0</v>
      </c>
      <c r="AF54" s="22">
        <f t="shared" si="15"/>
        <v>3827.9711200150919</v>
      </c>
      <c r="AG54" s="22">
        <f t="shared" si="16"/>
        <v>3779.9201445876397</v>
      </c>
      <c r="AH54" s="22" t="b">
        <f t="shared" si="20"/>
        <v>0</v>
      </c>
      <c r="AI54" s="22"/>
      <c r="AK54" s="36">
        <v>4657.5</v>
      </c>
      <c r="AL54" s="7">
        <v>90</v>
      </c>
    </row>
    <row r="55" spans="1:38">
      <c r="K55" s="37"/>
      <c r="L55" s="22"/>
      <c r="M55" s="22" t="b">
        <f t="shared" si="8"/>
        <v>0</v>
      </c>
      <c r="N55" s="22">
        <f t="shared" si="9"/>
        <v>5100</v>
      </c>
      <c r="O55" s="22">
        <f t="shared" si="4"/>
        <v>245</v>
      </c>
      <c r="P55" s="22">
        <f t="shared" si="10"/>
        <v>-0.6</v>
      </c>
      <c r="Q55" s="22">
        <f t="shared" si="17"/>
        <v>3733.4446692777497</v>
      </c>
      <c r="R55" s="22">
        <f t="shared" si="11"/>
        <v>-1366.5553307222503</v>
      </c>
      <c r="S55" s="22" t="b">
        <f t="shared" si="12"/>
        <v>0</v>
      </c>
      <c r="T55" s="22" t="b">
        <f t="shared" si="18"/>
        <v>0</v>
      </c>
      <c r="U55" s="7">
        <f t="shared" si="13"/>
        <v>-0.2</v>
      </c>
      <c r="V55" s="7">
        <f t="shared" si="19"/>
        <v>4852.5565167034556</v>
      </c>
      <c r="Z55" s="7">
        <f t="shared" si="5"/>
        <v>5100</v>
      </c>
      <c r="AA55" s="7">
        <f t="shared" si="6"/>
        <v>3733.4446692777497</v>
      </c>
      <c r="AB55" s="7">
        <f t="shared" si="7"/>
        <v>245</v>
      </c>
      <c r="AE55" s="22">
        <f t="shared" si="14"/>
        <v>0</v>
      </c>
      <c r="AF55" s="22">
        <f t="shared" si="15"/>
        <v>3779.9201445876397</v>
      </c>
      <c r="AG55" s="22">
        <f t="shared" si="16"/>
        <v>3733.4446692777497</v>
      </c>
      <c r="AH55" s="22" t="b">
        <f t="shared" si="20"/>
        <v>0</v>
      </c>
      <c r="AI55" s="22"/>
      <c r="AK55" s="36">
        <v>4675.5</v>
      </c>
      <c r="AL55" s="7">
        <v>90</v>
      </c>
    </row>
    <row r="56" spans="1:38">
      <c r="AG56"/>
      <c r="AK56" s="36">
        <v>4791</v>
      </c>
      <c r="AL56" s="7">
        <v>90</v>
      </c>
    </row>
    <row r="57" spans="1:38">
      <c r="AG57"/>
      <c r="AK57" s="36">
        <v>4674</v>
      </c>
      <c r="AL57" s="7">
        <v>90</v>
      </c>
    </row>
    <row r="58" spans="1:38">
      <c r="AG58"/>
      <c r="AK58" s="36">
        <v>4693.5</v>
      </c>
      <c r="AL58" s="7">
        <v>90</v>
      </c>
    </row>
    <row r="59" spans="1:38">
      <c r="AG59"/>
      <c r="AK59" s="36">
        <v>4551</v>
      </c>
      <c r="AL59" s="7">
        <v>90</v>
      </c>
    </row>
    <row r="60" spans="1:38">
      <c r="AG60"/>
      <c r="AK60" s="36">
        <v>5194.5</v>
      </c>
      <c r="AL60" s="7">
        <v>95</v>
      </c>
    </row>
    <row r="61" spans="1:38">
      <c r="A61" s="3" t="s">
        <v>32</v>
      </c>
      <c r="AG61"/>
      <c r="AK61" s="36">
        <v>5212.5</v>
      </c>
      <c r="AL61" s="7">
        <v>100</v>
      </c>
    </row>
    <row r="62" spans="1:38">
      <c r="AG62"/>
      <c r="AK62" s="36">
        <v>5073</v>
      </c>
      <c r="AL62" s="7">
        <v>90</v>
      </c>
    </row>
    <row r="63" spans="1:38">
      <c r="AG63"/>
      <c r="AK63" s="36">
        <v>4576.5</v>
      </c>
      <c r="AL63" s="7">
        <v>90</v>
      </c>
    </row>
    <row r="64" spans="1:38">
      <c r="L64" s="8">
        <v>3</v>
      </c>
      <c r="AG64"/>
      <c r="AK64" s="36">
        <v>4083</v>
      </c>
      <c r="AL64" s="7">
        <v>90</v>
      </c>
    </row>
    <row r="65" spans="12:38">
      <c r="L65" s="8"/>
      <c r="AG65"/>
      <c r="AK65" s="36">
        <v>3774</v>
      </c>
      <c r="AL65" s="7">
        <v>90</v>
      </c>
    </row>
    <row r="66" spans="12:38">
      <c r="L66" s="8"/>
      <c r="AG66"/>
      <c r="AK66" s="36">
        <v>3453</v>
      </c>
      <c r="AL66" s="7">
        <v>75</v>
      </c>
    </row>
    <row r="67" spans="12:38">
      <c r="AG67"/>
      <c r="AK67" s="36">
        <v>3357</v>
      </c>
      <c r="AL67" s="7">
        <v>75</v>
      </c>
    </row>
    <row r="68" spans="12:38">
      <c r="AG68"/>
      <c r="AK68" s="36">
        <v>3321</v>
      </c>
      <c r="AL68" s="7">
        <v>75</v>
      </c>
    </row>
    <row r="69" spans="12:38">
      <c r="AG69"/>
      <c r="AK69" s="36">
        <v>3235.5</v>
      </c>
      <c r="AL69" s="7">
        <v>75</v>
      </c>
    </row>
    <row r="70" spans="12:38">
      <c r="AG70"/>
      <c r="AK70" s="36">
        <v>3187.5</v>
      </c>
      <c r="AL70" s="7">
        <v>50</v>
      </c>
    </row>
    <row r="71" spans="12:38">
      <c r="AG71"/>
      <c r="AK71" s="36">
        <v>3385.5</v>
      </c>
      <c r="AL71" s="7">
        <v>75</v>
      </c>
    </row>
    <row r="72" spans="12:38">
      <c r="AG72"/>
      <c r="AK72" s="36">
        <v>3735</v>
      </c>
      <c r="AL72" s="7">
        <v>90</v>
      </c>
    </row>
    <row r="73" spans="12:38">
      <c r="AG73"/>
      <c r="AK73" s="36">
        <v>3750</v>
      </c>
      <c r="AL73" s="7">
        <v>90</v>
      </c>
    </row>
    <row r="74" spans="12:38">
      <c r="AG74"/>
      <c r="AK74" s="36">
        <v>4104</v>
      </c>
      <c r="AL74" s="7">
        <v>90</v>
      </c>
    </row>
    <row r="75" spans="12:38">
      <c r="AG75"/>
      <c r="AK75" s="36">
        <v>4516.5</v>
      </c>
      <c r="AL75" s="7">
        <v>90</v>
      </c>
    </row>
    <row r="76" spans="12:38">
      <c r="AG76"/>
      <c r="AK76" s="36">
        <v>4902</v>
      </c>
      <c r="AL76" s="7">
        <v>90</v>
      </c>
    </row>
    <row r="77" spans="12:38">
      <c r="AG77"/>
      <c r="AK77" s="36">
        <v>5065.5</v>
      </c>
      <c r="AL77" s="7">
        <v>90</v>
      </c>
    </row>
    <row r="78" spans="12:38">
      <c r="AG78"/>
      <c r="AK78" s="36">
        <v>4837.5</v>
      </c>
      <c r="AL78" s="7">
        <v>90</v>
      </c>
    </row>
    <row r="79" spans="12:38">
      <c r="AG79"/>
      <c r="AK79" s="36">
        <v>4848</v>
      </c>
      <c r="AL79" s="7">
        <v>90</v>
      </c>
    </row>
    <row r="80" spans="12:38">
      <c r="AG80"/>
      <c r="AK80" s="36">
        <v>5020.5</v>
      </c>
      <c r="AL80" s="7">
        <v>90</v>
      </c>
    </row>
    <row r="81" spans="33:38">
      <c r="AG81"/>
      <c r="AK81" s="36">
        <v>4881</v>
      </c>
      <c r="AL81" s="7">
        <v>90</v>
      </c>
    </row>
    <row r="82" spans="33:38">
      <c r="AG82"/>
      <c r="AK82" s="36">
        <v>4852.5</v>
      </c>
      <c r="AL82" s="7">
        <v>90</v>
      </c>
    </row>
    <row r="83" spans="33:38">
      <c r="AG83"/>
      <c r="AK83" s="36">
        <v>4831.5</v>
      </c>
      <c r="AL83" s="7">
        <v>90</v>
      </c>
    </row>
    <row r="84" spans="33:38">
      <c r="AG84"/>
      <c r="AK84" s="36">
        <v>5212.5</v>
      </c>
      <c r="AL84" s="7">
        <v>100</v>
      </c>
    </row>
    <row r="85" spans="33:38">
      <c r="AG85"/>
      <c r="AK85" s="36">
        <v>5244</v>
      </c>
      <c r="AL85" s="7">
        <v>100</v>
      </c>
    </row>
    <row r="86" spans="33:38">
      <c r="AG86"/>
      <c r="AK86" s="36">
        <v>5068.5</v>
      </c>
      <c r="AL86" s="7">
        <v>90</v>
      </c>
    </row>
    <row r="87" spans="33:38">
      <c r="AG87"/>
      <c r="AK87" s="36">
        <v>4791</v>
      </c>
      <c r="AL87" s="7">
        <v>90</v>
      </c>
    </row>
    <row r="88" spans="33:38">
      <c r="AG88"/>
      <c r="AK88" s="36">
        <v>4309.5</v>
      </c>
      <c r="AL88" s="7">
        <v>90</v>
      </c>
    </row>
    <row r="89" spans="33:38">
      <c r="AG89"/>
      <c r="AK89" s="36">
        <v>3874.5</v>
      </c>
      <c r="AL89" s="7">
        <v>90</v>
      </c>
    </row>
    <row r="90" spans="33:38">
      <c r="AG90"/>
      <c r="AK90" s="36">
        <v>3523.5</v>
      </c>
      <c r="AL90" s="7">
        <v>75</v>
      </c>
    </row>
    <row r="91" spans="33:38">
      <c r="AG91"/>
      <c r="AK91" s="36">
        <v>3364.5</v>
      </c>
      <c r="AL91" s="7">
        <v>75</v>
      </c>
    </row>
    <row r="92" spans="33:38">
      <c r="AG92"/>
      <c r="AK92" s="36">
        <v>3331.5</v>
      </c>
      <c r="AL92" s="7">
        <v>75</v>
      </c>
    </row>
    <row r="93" spans="33:38">
      <c r="AG93"/>
      <c r="AK93" s="36">
        <v>3253.5</v>
      </c>
      <c r="AL93" s="7">
        <v>75</v>
      </c>
    </row>
    <row r="94" spans="33:38">
      <c r="AG94"/>
      <c r="AK94" s="36">
        <v>3292.5</v>
      </c>
      <c r="AL94" s="7">
        <v>75</v>
      </c>
    </row>
    <row r="95" spans="33:38">
      <c r="AG95"/>
      <c r="AK95" s="36">
        <v>3447</v>
      </c>
      <c r="AL95" s="7">
        <v>75</v>
      </c>
    </row>
    <row r="96" spans="33:38">
      <c r="AG96"/>
      <c r="AK96" s="36">
        <v>3685.5</v>
      </c>
      <c r="AL96" s="7">
        <v>90</v>
      </c>
    </row>
    <row r="97" spans="33:38">
      <c r="AG97"/>
      <c r="AK97" s="36">
        <v>3726</v>
      </c>
      <c r="AL97" s="7">
        <v>90</v>
      </c>
    </row>
    <row r="98" spans="33:38">
      <c r="AG98"/>
      <c r="AK98" s="36">
        <v>4050</v>
      </c>
      <c r="AL98" s="7">
        <v>90</v>
      </c>
    </row>
    <row r="99" spans="33:38">
      <c r="AG99"/>
      <c r="AK99" s="36">
        <v>4629</v>
      </c>
      <c r="AL99" s="7">
        <v>90</v>
      </c>
    </row>
    <row r="100" spans="33:38">
      <c r="AG100"/>
      <c r="AK100" s="36">
        <v>4921.5</v>
      </c>
      <c r="AL100" s="7">
        <v>90</v>
      </c>
    </row>
    <row r="101" spans="33:38">
      <c r="AG101"/>
      <c r="AK101" s="36">
        <v>5115</v>
      </c>
      <c r="AL101" s="7">
        <v>95</v>
      </c>
    </row>
    <row r="102" spans="33:38">
      <c r="AG102"/>
      <c r="AK102" s="36">
        <v>4839</v>
      </c>
      <c r="AL102" s="7">
        <v>90</v>
      </c>
    </row>
    <row r="103" spans="33:38">
      <c r="AG103"/>
      <c r="AK103" s="36">
        <v>4888.5</v>
      </c>
      <c r="AL103" s="7">
        <v>90</v>
      </c>
    </row>
    <row r="104" spans="33:38">
      <c r="AG104"/>
      <c r="AK104" s="36">
        <v>5014.5</v>
      </c>
      <c r="AL104" s="7">
        <v>90</v>
      </c>
    </row>
    <row r="105" spans="33:38">
      <c r="AG105"/>
      <c r="AK105" s="36">
        <v>4888.5</v>
      </c>
      <c r="AL105" s="7">
        <v>90</v>
      </c>
    </row>
    <row r="106" spans="33:38">
      <c r="AG106"/>
      <c r="AK106" s="36">
        <v>4870.5</v>
      </c>
      <c r="AL106" s="7">
        <v>90</v>
      </c>
    </row>
    <row r="107" spans="33:38">
      <c r="AG107"/>
      <c r="AK107" s="36">
        <v>4771.5</v>
      </c>
      <c r="AL107" s="7">
        <v>90</v>
      </c>
    </row>
    <row r="108" spans="33:38">
      <c r="AG108"/>
      <c r="AK108" s="36">
        <v>5146.5</v>
      </c>
      <c r="AL108" s="7">
        <v>95</v>
      </c>
    </row>
    <row r="109" spans="33:38">
      <c r="AG109"/>
      <c r="AK109" s="36">
        <v>5278.5</v>
      </c>
      <c r="AL109" s="7">
        <v>100</v>
      </c>
    </row>
    <row r="110" spans="33:38">
      <c r="AG110"/>
      <c r="AK110" s="36">
        <v>5109</v>
      </c>
      <c r="AL110" s="7">
        <v>95</v>
      </c>
    </row>
    <row r="111" spans="33:38">
      <c r="AG111"/>
      <c r="AK111" s="36">
        <v>4834.5</v>
      </c>
      <c r="AL111" s="7">
        <v>90</v>
      </c>
    </row>
    <row r="112" spans="33:38">
      <c r="AG112"/>
      <c r="AK112" s="36">
        <v>4165.5</v>
      </c>
      <c r="AL112" s="7">
        <v>90</v>
      </c>
    </row>
    <row r="113" spans="33:38">
      <c r="AG113"/>
      <c r="AK113" s="36">
        <v>3705</v>
      </c>
      <c r="AL113" s="7">
        <v>90</v>
      </c>
    </row>
    <row r="114" spans="33:38">
      <c r="AG114"/>
      <c r="AK114" s="36">
        <v>3472.5</v>
      </c>
      <c r="AL114" s="7">
        <v>75</v>
      </c>
    </row>
    <row r="115" spans="33:38">
      <c r="AG115"/>
      <c r="AK115" s="36">
        <v>3345</v>
      </c>
      <c r="AL115" s="7">
        <v>75</v>
      </c>
    </row>
    <row r="116" spans="33:38">
      <c r="AG116"/>
      <c r="AK116" s="36">
        <v>3276</v>
      </c>
      <c r="AL116" s="7">
        <v>75</v>
      </c>
    </row>
    <row r="117" spans="33:38">
      <c r="AG117"/>
      <c r="AK117" s="36">
        <v>3235.5</v>
      </c>
      <c r="AL117" s="7">
        <v>75</v>
      </c>
    </row>
    <row r="118" spans="33:38">
      <c r="AG118"/>
      <c r="AK118" s="36">
        <v>3232.5</v>
      </c>
      <c r="AL118" s="7">
        <v>75</v>
      </c>
    </row>
    <row r="119" spans="33:38">
      <c r="AG119"/>
      <c r="AK119" s="36">
        <v>3421.5</v>
      </c>
      <c r="AL119" s="7">
        <v>75</v>
      </c>
    </row>
    <row r="120" spans="33:38">
      <c r="AG120"/>
      <c r="AK120" s="36">
        <v>3681</v>
      </c>
      <c r="AL120" s="7">
        <v>90</v>
      </c>
    </row>
    <row r="121" spans="33:38">
      <c r="AG121"/>
      <c r="AK121" s="36">
        <v>3624</v>
      </c>
      <c r="AL121" s="7">
        <v>90</v>
      </c>
    </row>
    <row r="122" spans="33:38">
      <c r="AG122"/>
      <c r="AK122" s="36">
        <v>3981</v>
      </c>
      <c r="AL122" s="7">
        <v>90</v>
      </c>
    </row>
    <row r="123" spans="33:38">
      <c r="AG123"/>
      <c r="AK123" s="36">
        <v>4372.5</v>
      </c>
      <c r="AL123" s="7">
        <v>90</v>
      </c>
    </row>
    <row r="124" spans="33:38">
      <c r="AG124"/>
      <c r="AK124" s="36">
        <v>4848</v>
      </c>
      <c r="AL124" s="7">
        <v>90</v>
      </c>
    </row>
    <row r="125" spans="33:38">
      <c r="AG125"/>
      <c r="AK125" s="36">
        <v>4999.5</v>
      </c>
      <c r="AL125" s="7">
        <v>90</v>
      </c>
    </row>
    <row r="126" spans="33:38">
      <c r="AG126"/>
      <c r="AK126" s="36">
        <v>4723.5</v>
      </c>
      <c r="AL126" s="7">
        <v>90</v>
      </c>
    </row>
    <row r="127" spans="33:38">
      <c r="AG127"/>
      <c r="AK127" s="36">
        <v>4831.5</v>
      </c>
      <c r="AL127" s="7">
        <v>90</v>
      </c>
    </row>
    <row r="128" spans="33:38">
      <c r="AG128"/>
      <c r="AK128" s="36">
        <v>4897.5</v>
      </c>
      <c r="AL128" s="7">
        <v>90</v>
      </c>
    </row>
    <row r="129" spans="33:38">
      <c r="AG129"/>
      <c r="AK129" s="36">
        <v>4807.5</v>
      </c>
      <c r="AL129" s="7">
        <v>90</v>
      </c>
    </row>
    <row r="130" spans="33:38">
      <c r="AG130"/>
      <c r="AK130" s="36">
        <v>4704</v>
      </c>
      <c r="AL130" s="7">
        <v>90</v>
      </c>
    </row>
    <row r="131" spans="33:38">
      <c r="AG131"/>
      <c r="AK131" s="36">
        <v>4638</v>
      </c>
      <c r="AL131" s="7">
        <v>90</v>
      </c>
    </row>
    <row r="132" spans="33:38">
      <c r="AG132"/>
      <c r="AK132" s="36">
        <v>5160</v>
      </c>
      <c r="AL132" s="7">
        <v>95</v>
      </c>
    </row>
    <row r="133" spans="33:38">
      <c r="AG133"/>
      <c r="AK133" s="36">
        <v>5221.5</v>
      </c>
      <c r="AL133" s="7">
        <v>100</v>
      </c>
    </row>
    <row r="134" spans="33:38">
      <c r="AG134"/>
      <c r="AK134" s="36">
        <v>5026.5</v>
      </c>
      <c r="AL134" s="7">
        <v>90</v>
      </c>
    </row>
    <row r="135" spans="33:38">
      <c r="AG135"/>
      <c r="AK135" s="36">
        <v>4621.5</v>
      </c>
      <c r="AL135" s="7">
        <v>90</v>
      </c>
    </row>
    <row r="136" spans="33:38">
      <c r="AG136"/>
      <c r="AK136" s="36">
        <v>4161</v>
      </c>
      <c r="AL136" s="7">
        <v>90</v>
      </c>
    </row>
    <row r="137" spans="33:38">
      <c r="AG137"/>
      <c r="AK137" s="36">
        <v>3681</v>
      </c>
      <c r="AL137" s="7">
        <v>90</v>
      </c>
    </row>
    <row r="138" spans="33:38">
      <c r="AG138"/>
      <c r="AK138" s="36">
        <v>3424.5</v>
      </c>
      <c r="AL138" s="7">
        <v>75</v>
      </c>
    </row>
    <row r="139" spans="33:38">
      <c r="AG139"/>
      <c r="AK139" s="36">
        <v>3277.5</v>
      </c>
      <c r="AL139" s="7">
        <v>75</v>
      </c>
    </row>
    <row r="140" spans="33:38">
      <c r="AG140"/>
      <c r="AK140" s="36">
        <v>3214.5</v>
      </c>
      <c r="AL140" s="7">
        <v>75</v>
      </c>
    </row>
    <row r="141" spans="33:38">
      <c r="AG141"/>
      <c r="AK141" s="36">
        <v>3181.5</v>
      </c>
      <c r="AL141" s="7">
        <v>50</v>
      </c>
    </row>
    <row r="142" spans="33:38">
      <c r="AG142"/>
      <c r="AK142" s="36">
        <v>3219</v>
      </c>
      <c r="AL142" s="7">
        <v>75</v>
      </c>
    </row>
    <row r="143" spans="33:38">
      <c r="AG143"/>
      <c r="AK143" s="36">
        <v>3270</v>
      </c>
      <c r="AL143" s="7">
        <v>75</v>
      </c>
    </row>
    <row r="144" spans="33:38">
      <c r="AG144"/>
      <c r="AK144" s="36">
        <v>3429</v>
      </c>
      <c r="AL144" s="7">
        <v>75</v>
      </c>
    </row>
    <row r="145" spans="33:38">
      <c r="AG145"/>
      <c r="AK145" s="36">
        <v>3402</v>
      </c>
      <c r="AL145" s="7">
        <v>75</v>
      </c>
    </row>
    <row r="146" spans="33:38">
      <c r="AG146"/>
      <c r="AK146" s="36">
        <v>3696</v>
      </c>
      <c r="AL146" s="7">
        <v>90</v>
      </c>
    </row>
    <row r="147" spans="33:38">
      <c r="AG147"/>
      <c r="AK147" s="36">
        <v>4050</v>
      </c>
      <c r="AL147" s="7">
        <v>90</v>
      </c>
    </row>
    <row r="148" spans="33:38">
      <c r="AG148"/>
      <c r="AK148" s="36">
        <v>4411.5</v>
      </c>
      <c r="AL148" s="7">
        <v>90</v>
      </c>
    </row>
    <row r="149" spans="33:38">
      <c r="AG149"/>
      <c r="AK149" s="36">
        <v>4599</v>
      </c>
      <c r="AL149" s="7">
        <v>90</v>
      </c>
    </row>
    <row r="150" spans="33:38">
      <c r="AG150"/>
      <c r="AK150" s="36">
        <v>4348.5</v>
      </c>
      <c r="AL150" s="7">
        <v>90</v>
      </c>
    </row>
    <row r="151" spans="33:38">
      <c r="AG151"/>
      <c r="AK151" s="36">
        <v>4357.5</v>
      </c>
      <c r="AL151" s="7">
        <v>90</v>
      </c>
    </row>
    <row r="152" spans="33:38">
      <c r="AG152"/>
      <c r="AK152" s="36">
        <v>4444.5</v>
      </c>
      <c r="AL152" s="7">
        <v>90</v>
      </c>
    </row>
    <row r="153" spans="33:38">
      <c r="AG153"/>
      <c r="AK153" s="36">
        <v>4257</v>
      </c>
      <c r="AL153" s="7">
        <v>90</v>
      </c>
    </row>
    <row r="154" spans="33:38">
      <c r="AG154"/>
      <c r="AK154" s="36">
        <v>4149</v>
      </c>
      <c r="AL154" s="7">
        <v>90</v>
      </c>
    </row>
    <row r="155" spans="33:38">
      <c r="AG155"/>
      <c r="AK155" s="36">
        <v>4089</v>
      </c>
      <c r="AL155" s="7">
        <v>90</v>
      </c>
    </row>
    <row r="156" spans="33:38">
      <c r="AG156"/>
      <c r="AK156" s="36">
        <v>4764</v>
      </c>
      <c r="AL156" s="7">
        <v>90</v>
      </c>
    </row>
    <row r="157" spans="33:38">
      <c r="AG157"/>
      <c r="AK157" s="36">
        <v>4866</v>
      </c>
      <c r="AL157" s="7">
        <v>90</v>
      </c>
    </row>
    <row r="158" spans="33:38">
      <c r="AG158"/>
      <c r="AK158" s="36">
        <v>4672.5</v>
      </c>
      <c r="AL158" s="7">
        <v>90</v>
      </c>
    </row>
    <row r="159" spans="33:38">
      <c r="AG159"/>
      <c r="AK159" s="36">
        <v>4471.5</v>
      </c>
      <c r="AL159" s="7">
        <v>90</v>
      </c>
    </row>
    <row r="160" spans="33:38">
      <c r="AG160"/>
      <c r="AK160" s="36">
        <v>4030.5</v>
      </c>
      <c r="AL160" s="7">
        <v>90</v>
      </c>
    </row>
    <row r="161" spans="33:38">
      <c r="AG161"/>
      <c r="AK161" s="36">
        <v>3699</v>
      </c>
      <c r="AL161" s="7">
        <v>90</v>
      </c>
    </row>
    <row r="162" spans="33:38">
      <c r="AG162"/>
      <c r="AK162" s="36">
        <v>3456</v>
      </c>
      <c r="AL162" s="7">
        <v>75</v>
      </c>
    </row>
    <row r="163" spans="33:38">
      <c r="AG163"/>
      <c r="AK163" s="36">
        <v>3228</v>
      </c>
      <c r="AL163" s="7">
        <v>75</v>
      </c>
    </row>
    <row r="164" spans="33:38">
      <c r="AG164"/>
      <c r="AK164" s="36">
        <v>3132</v>
      </c>
      <c r="AL164" s="7">
        <v>50</v>
      </c>
    </row>
    <row r="165" spans="33:38">
      <c r="AG165"/>
      <c r="AK165" s="36">
        <v>3027</v>
      </c>
      <c r="AL165" s="7">
        <v>50</v>
      </c>
    </row>
    <row r="166" spans="33:38">
      <c r="AG166"/>
      <c r="AK166" s="36">
        <v>3027</v>
      </c>
      <c r="AL166" s="7">
        <v>50</v>
      </c>
    </row>
    <row r="167" spans="33:38">
      <c r="AG167"/>
      <c r="AK167" s="36">
        <v>3027</v>
      </c>
      <c r="AL167" s="7">
        <v>50</v>
      </c>
    </row>
    <row r="168" spans="33:38">
      <c r="AG168"/>
      <c r="AK168" s="36">
        <v>3066</v>
      </c>
      <c r="AL168" s="7">
        <v>50</v>
      </c>
    </row>
    <row r="169" spans="33:38">
      <c r="AG169"/>
      <c r="AK169" s="36">
        <v>3066</v>
      </c>
      <c r="AL169" s="7">
        <v>50</v>
      </c>
    </row>
    <row r="170" spans="33:38">
      <c r="AG170"/>
      <c r="AK170" s="36">
        <v>3066</v>
      </c>
      <c r="AL170" s="7">
        <v>50</v>
      </c>
    </row>
    <row r="171" spans="33:38">
      <c r="AG171"/>
      <c r="AK171" s="36">
        <v>3108</v>
      </c>
      <c r="AL171" s="7">
        <v>50</v>
      </c>
    </row>
    <row r="172" spans="33:38">
      <c r="AG172"/>
      <c r="AK172" s="36">
        <v>3318</v>
      </c>
      <c r="AL172" s="7">
        <v>75</v>
      </c>
    </row>
    <row r="173" spans="33:38">
      <c r="AG173"/>
      <c r="AK173" s="36">
        <v>3498</v>
      </c>
      <c r="AL173" s="7">
        <v>75</v>
      </c>
    </row>
    <row r="174" spans="33:38">
      <c r="AG174"/>
      <c r="AK174" s="36">
        <v>3420</v>
      </c>
      <c r="AL174" s="7">
        <v>75</v>
      </c>
    </row>
    <row r="175" spans="33:38">
      <c r="AG175"/>
      <c r="AK175" s="36">
        <v>3411</v>
      </c>
      <c r="AL175" s="7">
        <v>75</v>
      </c>
    </row>
    <row r="176" spans="33:38">
      <c r="AG176"/>
      <c r="AK176" s="36">
        <v>3432</v>
      </c>
      <c r="AL176" s="7">
        <v>75</v>
      </c>
    </row>
    <row r="177" spans="33:38">
      <c r="AG177"/>
      <c r="AK177" s="36">
        <v>3420</v>
      </c>
      <c r="AL177" s="7">
        <v>75</v>
      </c>
    </row>
    <row r="178" spans="33:38">
      <c r="AG178"/>
      <c r="AK178" s="36">
        <v>3405</v>
      </c>
      <c r="AL178" s="7">
        <v>75</v>
      </c>
    </row>
    <row r="179" spans="33:38">
      <c r="AG179"/>
      <c r="AK179" s="36">
        <v>3303</v>
      </c>
      <c r="AL179" s="7">
        <v>75</v>
      </c>
    </row>
    <row r="180" spans="33:38">
      <c r="AG180"/>
      <c r="AK180" s="36">
        <v>4366.5</v>
      </c>
      <c r="AL180" s="7">
        <v>90</v>
      </c>
    </row>
    <row r="181" spans="33:38">
      <c r="AG181"/>
      <c r="AK181" s="36">
        <v>4492.5</v>
      </c>
      <c r="AL181" s="7">
        <v>90</v>
      </c>
    </row>
    <row r="182" spans="33:38">
      <c r="AG182"/>
      <c r="AK182" s="36">
        <v>4335</v>
      </c>
      <c r="AL182" s="7">
        <v>90</v>
      </c>
    </row>
    <row r="183" spans="33:38">
      <c r="AG183"/>
      <c r="AK183" s="36">
        <v>4183.5</v>
      </c>
      <c r="AL183" s="7">
        <v>90</v>
      </c>
    </row>
    <row r="184" spans="33:38">
      <c r="AG184"/>
      <c r="AK184" s="36">
        <v>3892.5</v>
      </c>
      <c r="AL184" s="7">
        <v>90</v>
      </c>
    </row>
    <row r="185" spans="33:38">
      <c r="AG185"/>
      <c r="AK185" s="36">
        <v>3496.5</v>
      </c>
      <c r="AL185" s="7">
        <v>75</v>
      </c>
    </row>
    <row r="186" spans="33:38">
      <c r="AG186"/>
      <c r="AK186" s="36">
        <v>3126</v>
      </c>
      <c r="AL186" s="7">
        <v>50</v>
      </c>
    </row>
    <row r="187" spans="33:38">
      <c r="AG187"/>
      <c r="AK187" s="36">
        <v>3163.5</v>
      </c>
      <c r="AL187" s="7">
        <v>50</v>
      </c>
    </row>
    <row r="188" spans="33:38">
      <c r="AG188"/>
      <c r="AK188" s="36">
        <v>3163.5</v>
      </c>
      <c r="AL188" s="7">
        <v>50</v>
      </c>
    </row>
    <row r="189" spans="33:38">
      <c r="AG189"/>
      <c r="AK189" s="36">
        <v>3163.5</v>
      </c>
      <c r="AL189" s="7">
        <v>50</v>
      </c>
    </row>
    <row r="190" spans="33:38">
      <c r="AG190"/>
      <c r="AK190" s="36">
        <v>3163.5</v>
      </c>
      <c r="AL190" s="7">
        <v>50</v>
      </c>
    </row>
    <row r="191" spans="33:38">
      <c r="AG191"/>
      <c r="AK191" s="36">
        <v>3163.5</v>
      </c>
      <c r="AL191" s="7">
        <v>50</v>
      </c>
    </row>
    <row r="192" spans="33:38">
      <c r="AG192"/>
      <c r="AK192" s="36">
        <v>3597</v>
      </c>
      <c r="AL192" s="7">
        <v>75</v>
      </c>
    </row>
    <row r="193" spans="33:38">
      <c r="AG193"/>
      <c r="AK193" s="36">
        <v>3696</v>
      </c>
      <c r="AL193" s="7">
        <v>90</v>
      </c>
    </row>
    <row r="194" spans="33:38">
      <c r="AG194"/>
      <c r="AK194" s="36">
        <v>4134</v>
      </c>
      <c r="AL194" s="7">
        <v>90</v>
      </c>
    </row>
    <row r="195" spans="33:38">
      <c r="AG195"/>
      <c r="AK195" s="36">
        <v>4585.5</v>
      </c>
      <c r="AL195" s="7">
        <v>90</v>
      </c>
    </row>
    <row r="196" spans="33:38">
      <c r="AG196"/>
      <c r="AK196" s="36">
        <v>4879.5</v>
      </c>
      <c r="AL196" s="7">
        <v>90</v>
      </c>
    </row>
    <row r="197" spans="33:38">
      <c r="AG197"/>
      <c r="AK197" s="36">
        <v>5118</v>
      </c>
      <c r="AL197" s="7">
        <v>95</v>
      </c>
    </row>
    <row r="198" spans="33:38">
      <c r="AG198"/>
      <c r="AK198" s="36">
        <v>4867.5</v>
      </c>
      <c r="AL198" s="7">
        <v>90</v>
      </c>
    </row>
    <row r="199" spans="33:38">
      <c r="AG199"/>
      <c r="AK199" s="36">
        <v>4959</v>
      </c>
      <c r="AL199" s="7">
        <v>90</v>
      </c>
    </row>
    <row r="200" spans="33:38">
      <c r="AG200"/>
      <c r="AK200" s="36">
        <v>5040</v>
      </c>
      <c r="AL200" s="7">
        <v>90</v>
      </c>
    </row>
    <row r="201" spans="33:38">
      <c r="AG201"/>
      <c r="AK201" s="36">
        <v>4887</v>
      </c>
      <c r="AL201" s="7">
        <v>90</v>
      </c>
    </row>
    <row r="202" spans="33:38">
      <c r="AG202"/>
      <c r="AK202" s="36">
        <v>4896</v>
      </c>
      <c r="AL202" s="7">
        <v>90</v>
      </c>
    </row>
    <row r="203" spans="33:38">
      <c r="AG203"/>
      <c r="AK203" s="36">
        <v>4839</v>
      </c>
      <c r="AL203" s="7">
        <v>90</v>
      </c>
    </row>
    <row r="204" spans="33:38">
      <c r="AG204"/>
      <c r="AK204" s="36">
        <v>5275.5</v>
      </c>
      <c r="AL204" s="7">
        <v>100</v>
      </c>
    </row>
    <row r="205" spans="33:38">
      <c r="AG205"/>
      <c r="AK205" s="36">
        <v>5293.5</v>
      </c>
      <c r="AL205" s="7">
        <v>100</v>
      </c>
    </row>
    <row r="206" spans="33:38">
      <c r="AG206"/>
      <c r="AK206" s="36">
        <v>5098.5</v>
      </c>
      <c r="AL206" s="7">
        <v>90</v>
      </c>
    </row>
    <row r="207" spans="33:38">
      <c r="AG207"/>
      <c r="AK207" s="36">
        <v>4795.5</v>
      </c>
      <c r="AL207" s="7">
        <v>90</v>
      </c>
    </row>
    <row r="208" spans="33:38">
      <c r="AG208"/>
      <c r="AK208" s="36">
        <v>4308</v>
      </c>
      <c r="AL208" s="7">
        <v>90</v>
      </c>
    </row>
    <row r="209" spans="33:38">
      <c r="AG209"/>
      <c r="AK209" s="36">
        <v>3829.5</v>
      </c>
      <c r="AL209" s="7">
        <v>90</v>
      </c>
    </row>
    <row r="210" spans="33:38">
      <c r="AG210"/>
      <c r="AK210" s="36">
        <v>3553.5</v>
      </c>
      <c r="AL210" s="7">
        <v>75</v>
      </c>
    </row>
    <row r="211" spans="33:38">
      <c r="AG211"/>
      <c r="AK211" s="36">
        <v>3453</v>
      </c>
      <c r="AL211" s="7">
        <v>75</v>
      </c>
    </row>
    <row r="212" spans="33:38">
      <c r="AG212"/>
      <c r="AK212" s="36">
        <v>3387</v>
      </c>
      <c r="AL212" s="7">
        <v>75</v>
      </c>
    </row>
    <row r="213" spans="33:38">
      <c r="AG213"/>
      <c r="AK213" s="36">
        <v>3288</v>
      </c>
      <c r="AL213" s="7">
        <v>75</v>
      </c>
    </row>
    <row r="214" spans="33:38">
      <c r="AG214"/>
      <c r="AK214" s="36">
        <v>3279</v>
      </c>
      <c r="AL214" s="7">
        <v>75</v>
      </c>
    </row>
    <row r="215" spans="33:38">
      <c r="AG215"/>
      <c r="AK215" s="36">
        <v>3499.5</v>
      </c>
      <c r="AL215" s="7">
        <v>75</v>
      </c>
    </row>
    <row r="216" spans="33:38">
      <c r="AG216"/>
      <c r="AK216" s="36">
        <v>3696</v>
      </c>
      <c r="AL216" s="7">
        <v>90</v>
      </c>
    </row>
    <row r="217" spans="33:38">
      <c r="AG217"/>
      <c r="AK217" s="36">
        <v>3699</v>
      </c>
      <c r="AL217" s="7">
        <v>90</v>
      </c>
    </row>
    <row r="218" spans="33:38">
      <c r="AG218"/>
      <c r="AK218" s="36">
        <v>4077</v>
      </c>
      <c r="AL218" s="7">
        <v>90</v>
      </c>
    </row>
    <row r="219" spans="33:38">
      <c r="AG219"/>
      <c r="AK219" s="36">
        <v>4482</v>
      </c>
      <c r="AL219" s="7">
        <v>90</v>
      </c>
    </row>
    <row r="220" spans="33:38">
      <c r="AG220"/>
      <c r="AK220" s="36">
        <v>4657.5</v>
      </c>
      <c r="AL220" s="7">
        <v>90</v>
      </c>
    </row>
    <row r="221" spans="33:38">
      <c r="AG221"/>
      <c r="AK221" s="36">
        <v>4866</v>
      </c>
      <c r="AL221" s="7">
        <v>90</v>
      </c>
    </row>
    <row r="222" spans="33:38">
      <c r="AG222"/>
      <c r="AK222" s="36">
        <v>4657.5</v>
      </c>
      <c r="AL222" s="7">
        <v>90</v>
      </c>
    </row>
    <row r="223" spans="33:38">
      <c r="AG223"/>
      <c r="AK223" s="36">
        <v>4675.5</v>
      </c>
      <c r="AL223" s="7">
        <v>90</v>
      </c>
    </row>
    <row r="224" spans="33:38">
      <c r="AG224"/>
      <c r="AK224" s="36">
        <v>4791</v>
      </c>
      <c r="AL224" s="7">
        <v>90</v>
      </c>
    </row>
    <row r="225" spans="33:38">
      <c r="AG225"/>
      <c r="AK225" s="36">
        <v>4674</v>
      </c>
      <c r="AL225" s="7">
        <v>90</v>
      </c>
    </row>
    <row r="226" spans="33:38">
      <c r="AG226"/>
      <c r="AK226" s="36">
        <v>4693.5</v>
      </c>
      <c r="AL226" s="7">
        <v>90</v>
      </c>
    </row>
    <row r="227" spans="33:38">
      <c r="AG227"/>
      <c r="AK227" s="36">
        <v>4551</v>
      </c>
      <c r="AL227" s="7">
        <v>90</v>
      </c>
    </row>
    <row r="228" spans="33:38">
      <c r="AG228"/>
      <c r="AK228" s="36">
        <v>5194.5</v>
      </c>
      <c r="AL228" s="7">
        <v>95</v>
      </c>
    </row>
    <row r="229" spans="33:38">
      <c r="AG229"/>
      <c r="AK229" s="36">
        <v>5212.5</v>
      </c>
      <c r="AL229" s="7">
        <v>100</v>
      </c>
    </row>
    <row r="230" spans="33:38">
      <c r="AG230"/>
      <c r="AK230" s="36">
        <v>5073</v>
      </c>
      <c r="AL230" s="7">
        <v>90</v>
      </c>
    </row>
    <row r="231" spans="33:38">
      <c r="AG231"/>
      <c r="AK231" s="36">
        <v>4576.5</v>
      </c>
      <c r="AL231" s="7">
        <v>90</v>
      </c>
    </row>
    <row r="232" spans="33:38">
      <c r="AG232"/>
      <c r="AK232" s="36">
        <v>4083</v>
      </c>
      <c r="AL232" s="7">
        <v>90</v>
      </c>
    </row>
    <row r="233" spans="33:38">
      <c r="AG233"/>
      <c r="AK233" s="36">
        <v>3774</v>
      </c>
      <c r="AL233" s="7">
        <v>90</v>
      </c>
    </row>
    <row r="234" spans="33:38">
      <c r="AG234"/>
      <c r="AK234" s="36">
        <v>3453</v>
      </c>
      <c r="AL234" s="7">
        <v>75</v>
      </c>
    </row>
    <row r="235" spans="33:38">
      <c r="AG235"/>
      <c r="AK235" s="36">
        <v>3357</v>
      </c>
      <c r="AL235" s="7">
        <v>75</v>
      </c>
    </row>
    <row r="236" spans="33:38">
      <c r="AG236"/>
      <c r="AK236" s="36">
        <v>3321</v>
      </c>
      <c r="AL236" s="7">
        <v>75</v>
      </c>
    </row>
    <row r="237" spans="33:38">
      <c r="AG237"/>
      <c r="AK237" s="36">
        <v>3235.5</v>
      </c>
      <c r="AL237" s="7">
        <v>75</v>
      </c>
    </row>
    <row r="238" spans="33:38">
      <c r="AG238"/>
      <c r="AK238" s="36">
        <v>3187.5</v>
      </c>
      <c r="AL238" s="7">
        <v>50</v>
      </c>
    </row>
    <row r="239" spans="33:38">
      <c r="AG239"/>
      <c r="AK239" s="36">
        <v>3385.5</v>
      </c>
      <c r="AL239" s="7">
        <v>75</v>
      </c>
    </row>
    <row r="240" spans="33:38">
      <c r="AG240"/>
      <c r="AK240" s="36">
        <v>3735</v>
      </c>
      <c r="AL240" s="7">
        <v>90</v>
      </c>
    </row>
    <row r="241" spans="33:38">
      <c r="AG241"/>
      <c r="AK241" s="36">
        <v>3750</v>
      </c>
      <c r="AL241" s="7">
        <v>90</v>
      </c>
    </row>
    <row r="242" spans="33:38">
      <c r="AG242"/>
      <c r="AK242" s="36">
        <v>4104</v>
      </c>
      <c r="AL242" s="7">
        <v>90</v>
      </c>
    </row>
    <row r="243" spans="33:38">
      <c r="AG243"/>
      <c r="AK243" s="36">
        <v>4516.5</v>
      </c>
      <c r="AL243" s="7">
        <v>90</v>
      </c>
    </row>
    <row r="244" spans="33:38">
      <c r="AG244"/>
      <c r="AK244" s="36">
        <v>4902</v>
      </c>
      <c r="AL244" s="7">
        <v>90</v>
      </c>
    </row>
    <row r="245" spans="33:38">
      <c r="AG245"/>
      <c r="AK245" s="36">
        <v>5065.5</v>
      </c>
      <c r="AL245" s="7">
        <v>90</v>
      </c>
    </row>
    <row r="246" spans="33:38">
      <c r="AG246"/>
      <c r="AK246" s="36">
        <v>4837.5</v>
      </c>
      <c r="AL246" s="7">
        <v>90</v>
      </c>
    </row>
    <row r="247" spans="33:38">
      <c r="AG247"/>
      <c r="AK247" s="36">
        <v>4848</v>
      </c>
      <c r="AL247" s="7">
        <v>90</v>
      </c>
    </row>
    <row r="248" spans="33:38">
      <c r="AG248"/>
      <c r="AK248" s="36">
        <v>5020.5</v>
      </c>
      <c r="AL248" s="7">
        <v>90</v>
      </c>
    </row>
    <row r="249" spans="33:38">
      <c r="AG249"/>
      <c r="AK249" s="36">
        <v>4881</v>
      </c>
      <c r="AL249" s="7">
        <v>90</v>
      </c>
    </row>
    <row r="250" spans="33:38">
      <c r="AG250"/>
      <c r="AK250" s="36">
        <v>4852.5</v>
      </c>
      <c r="AL250" s="7">
        <v>90</v>
      </c>
    </row>
    <row r="251" spans="33:38">
      <c r="AG251"/>
      <c r="AK251" s="36">
        <v>4831.5</v>
      </c>
      <c r="AL251" s="7">
        <v>90</v>
      </c>
    </row>
    <row r="252" spans="33:38">
      <c r="AG252"/>
      <c r="AK252" s="36">
        <v>5212.5</v>
      </c>
      <c r="AL252" s="7">
        <v>100</v>
      </c>
    </row>
    <row r="253" spans="33:38">
      <c r="AG253"/>
      <c r="AK253" s="36">
        <v>5244</v>
      </c>
      <c r="AL253" s="7">
        <v>100</v>
      </c>
    </row>
    <row r="254" spans="33:38">
      <c r="AG254"/>
      <c r="AK254" s="36">
        <v>5068.5</v>
      </c>
      <c r="AL254" s="7">
        <v>90</v>
      </c>
    </row>
    <row r="255" spans="33:38">
      <c r="AG255"/>
      <c r="AK255" s="36">
        <v>4791</v>
      </c>
      <c r="AL255" s="7">
        <v>90</v>
      </c>
    </row>
    <row r="256" spans="33:38">
      <c r="AG256"/>
      <c r="AK256" s="36">
        <v>4309.5</v>
      </c>
      <c r="AL256" s="7">
        <v>90</v>
      </c>
    </row>
    <row r="257" spans="33:38">
      <c r="AG257"/>
      <c r="AK257" s="36">
        <v>3874.5</v>
      </c>
      <c r="AL257" s="7">
        <v>90</v>
      </c>
    </row>
    <row r="258" spans="33:38">
      <c r="AG258"/>
      <c r="AK258" s="36">
        <v>3523.5</v>
      </c>
      <c r="AL258" s="7">
        <v>75</v>
      </c>
    </row>
    <row r="259" spans="33:38">
      <c r="AG259"/>
      <c r="AK259" s="36">
        <v>3364.5</v>
      </c>
      <c r="AL259" s="7">
        <v>75</v>
      </c>
    </row>
    <row r="260" spans="33:38">
      <c r="AG260"/>
      <c r="AK260" s="36">
        <v>3331.5</v>
      </c>
      <c r="AL260" s="7">
        <v>75</v>
      </c>
    </row>
    <row r="261" spans="33:38">
      <c r="AG261"/>
      <c r="AK261" s="36">
        <v>3253.5</v>
      </c>
      <c r="AL261" s="7">
        <v>75</v>
      </c>
    </row>
    <row r="262" spans="33:38">
      <c r="AG262"/>
      <c r="AK262" s="36">
        <v>3292.5</v>
      </c>
      <c r="AL262" s="7">
        <v>75</v>
      </c>
    </row>
    <row r="263" spans="33:38">
      <c r="AG263"/>
      <c r="AK263" s="36">
        <v>3447</v>
      </c>
      <c r="AL263" s="7">
        <v>75</v>
      </c>
    </row>
    <row r="264" spans="33:38">
      <c r="AG264"/>
      <c r="AK264" s="36">
        <v>3685.5</v>
      </c>
      <c r="AL264" s="7">
        <v>90</v>
      </c>
    </row>
    <row r="265" spans="33:38">
      <c r="AG265"/>
      <c r="AK265" s="36">
        <v>3726</v>
      </c>
      <c r="AL265" s="7">
        <v>90</v>
      </c>
    </row>
    <row r="266" spans="33:38">
      <c r="AG266"/>
      <c r="AK266" s="36">
        <v>4050</v>
      </c>
      <c r="AL266" s="7">
        <v>90</v>
      </c>
    </row>
    <row r="267" spans="33:38">
      <c r="AG267"/>
      <c r="AK267" s="36">
        <v>4629</v>
      </c>
      <c r="AL267" s="7">
        <v>90</v>
      </c>
    </row>
    <row r="268" spans="33:38">
      <c r="AG268"/>
      <c r="AK268" s="36">
        <v>4921.5</v>
      </c>
      <c r="AL268" s="7">
        <v>90</v>
      </c>
    </row>
    <row r="269" spans="33:38">
      <c r="AG269"/>
      <c r="AK269" s="36">
        <v>5115</v>
      </c>
      <c r="AL269" s="7">
        <v>95</v>
      </c>
    </row>
    <row r="270" spans="33:38">
      <c r="AG270"/>
      <c r="AK270" s="36">
        <v>4839</v>
      </c>
      <c r="AL270" s="7">
        <v>90</v>
      </c>
    </row>
    <row r="271" spans="33:38">
      <c r="AG271"/>
      <c r="AK271" s="36">
        <v>4888.5</v>
      </c>
      <c r="AL271" s="7">
        <v>90</v>
      </c>
    </row>
    <row r="272" spans="33:38">
      <c r="AG272"/>
      <c r="AK272" s="36">
        <v>5014.5</v>
      </c>
      <c r="AL272" s="7">
        <v>90</v>
      </c>
    </row>
    <row r="273" spans="33:38">
      <c r="AG273"/>
      <c r="AK273" s="36">
        <v>4888.5</v>
      </c>
      <c r="AL273" s="7">
        <v>90</v>
      </c>
    </row>
    <row r="274" spans="33:38">
      <c r="AG274"/>
      <c r="AK274" s="36">
        <v>4870.5</v>
      </c>
      <c r="AL274" s="7">
        <v>90</v>
      </c>
    </row>
    <row r="275" spans="33:38">
      <c r="AG275"/>
      <c r="AK275" s="36">
        <v>4771.5</v>
      </c>
      <c r="AL275" s="7">
        <v>90</v>
      </c>
    </row>
    <row r="276" spans="33:38">
      <c r="AG276"/>
      <c r="AK276" s="36">
        <v>5146.5</v>
      </c>
      <c r="AL276" s="7">
        <v>95</v>
      </c>
    </row>
    <row r="277" spans="33:38">
      <c r="AG277"/>
      <c r="AK277" s="36">
        <v>5278.5</v>
      </c>
      <c r="AL277" s="7">
        <v>100</v>
      </c>
    </row>
    <row r="278" spans="33:38">
      <c r="AG278"/>
      <c r="AK278" s="36">
        <v>5109</v>
      </c>
      <c r="AL278" s="7">
        <v>95</v>
      </c>
    </row>
    <row r="279" spans="33:38">
      <c r="AG279"/>
      <c r="AK279" s="36">
        <v>4834.5</v>
      </c>
      <c r="AL279" s="7">
        <v>90</v>
      </c>
    </row>
    <row r="280" spans="33:38">
      <c r="AG280"/>
      <c r="AK280" s="36">
        <v>4165.5</v>
      </c>
      <c r="AL280" s="7">
        <v>90</v>
      </c>
    </row>
    <row r="281" spans="33:38">
      <c r="AG281"/>
      <c r="AK281" s="36">
        <v>3705</v>
      </c>
      <c r="AL281" s="7">
        <v>90</v>
      </c>
    </row>
    <row r="282" spans="33:38">
      <c r="AG282"/>
      <c r="AK282" s="36">
        <v>3472.5</v>
      </c>
      <c r="AL282" s="7">
        <v>75</v>
      </c>
    </row>
    <row r="283" spans="33:38">
      <c r="AG283"/>
      <c r="AK283" s="36">
        <v>3345</v>
      </c>
      <c r="AL283" s="7">
        <v>75</v>
      </c>
    </row>
    <row r="284" spans="33:38">
      <c r="AG284"/>
      <c r="AK284" s="36">
        <v>3276</v>
      </c>
      <c r="AL284" s="7">
        <v>75</v>
      </c>
    </row>
    <row r="285" spans="33:38">
      <c r="AG285"/>
      <c r="AK285" s="36">
        <v>3235.5</v>
      </c>
      <c r="AL285" s="7">
        <v>75</v>
      </c>
    </row>
    <row r="286" spans="33:38">
      <c r="AG286"/>
      <c r="AK286" s="36">
        <v>3232.5</v>
      </c>
      <c r="AL286" s="7">
        <v>75</v>
      </c>
    </row>
    <row r="287" spans="33:38">
      <c r="AG287"/>
      <c r="AK287" s="36">
        <v>3421.5</v>
      </c>
      <c r="AL287" s="7">
        <v>75</v>
      </c>
    </row>
    <row r="288" spans="33:38">
      <c r="AG288"/>
      <c r="AK288" s="36">
        <v>3681</v>
      </c>
      <c r="AL288" s="7">
        <v>90</v>
      </c>
    </row>
    <row r="289" spans="33:38">
      <c r="AG289"/>
      <c r="AK289" s="36">
        <v>3624</v>
      </c>
      <c r="AL289" s="7">
        <v>90</v>
      </c>
    </row>
    <row r="290" spans="33:38">
      <c r="AG290"/>
      <c r="AK290" s="36">
        <v>3981</v>
      </c>
      <c r="AL290" s="7">
        <v>90</v>
      </c>
    </row>
    <row r="291" spans="33:38">
      <c r="AG291"/>
      <c r="AK291" s="36">
        <v>4372.5</v>
      </c>
      <c r="AL291" s="7">
        <v>90</v>
      </c>
    </row>
    <row r="292" spans="33:38">
      <c r="AG292"/>
      <c r="AK292" s="36">
        <v>4848</v>
      </c>
      <c r="AL292" s="7">
        <v>90</v>
      </c>
    </row>
    <row r="293" spans="33:38">
      <c r="AG293"/>
      <c r="AK293" s="36">
        <v>4999.5</v>
      </c>
      <c r="AL293" s="7">
        <v>90</v>
      </c>
    </row>
    <row r="294" spans="33:38">
      <c r="AG294"/>
      <c r="AK294" s="36">
        <v>4723.5</v>
      </c>
      <c r="AL294" s="7">
        <v>90</v>
      </c>
    </row>
    <row r="295" spans="33:38">
      <c r="AG295"/>
      <c r="AK295" s="36">
        <v>4831.5</v>
      </c>
      <c r="AL295" s="7">
        <v>90</v>
      </c>
    </row>
    <row r="296" spans="33:38">
      <c r="AG296"/>
      <c r="AK296" s="36">
        <v>4897.5</v>
      </c>
      <c r="AL296" s="7">
        <v>90</v>
      </c>
    </row>
    <row r="297" spans="33:38">
      <c r="AG297"/>
      <c r="AK297" s="36">
        <v>4807.5</v>
      </c>
      <c r="AL297" s="7">
        <v>90</v>
      </c>
    </row>
    <row r="298" spans="33:38">
      <c r="AG298"/>
      <c r="AK298" s="36">
        <v>4704</v>
      </c>
      <c r="AL298" s="7">
        <v>90</v>
      </c>
    </row>
    <row r="299" spans="33:38">
      <c r="AG299"/>
      <c r="AK299" s="36">
        <v>4638</v>
      </c>
      <c r="AL299" s="7">
        <v>90</v>
      </c>
    </row>
    <row r="300" spans="33:38">
      <c r="AG300"/>
      <c r="AK300" s="36">
        <v>5160</v>
      </c>
      <c r="AL300" s="7">
        <v>95</v>
      </c>
    </row>
    <row r="301" spans="33:38">
      <c r="AG301"/>
      <c r="AK301" s="36">
        <v>5221.5</v>
      </c>
      <c r="AL301" s="7">
        <v>100</v>
      </c>
    </row>
    <row r="302" spans="33:38">
      <c r="AG302"/>
      <c r="AK302" s="36">
        <v>5026.5</v>
      </c>
      <c r="AL302" s="7">
        <v>90</v>
      </c>
    </row>
    <row r="303" spans="33:38">
      <c r="AG303"/>
      <c r="AK303" s="36">
        <v>4621.5</v>
      </c>
      <c r="AL303" s="7">
        <v>90</v>
      </c>
    </row>
    <row r="304" spans="33:38">
      <c r="AG304"/>
      <c r="AK304" s="36">
        <v>4161</v>
      </c>
      <c r="AL304" s="7">
        <v>90</v>
      </c>
    </row>
    <row r="305" spans="33:38">
      <c r="AG305"/>
      <c r="AK305" s="36">
        <v>3681</v>
      </c>
      <c r="AL305" s="7">
        <v>90</v>
      </c>
    </row>
    <row r="306" spans="33:38">
      <c r="AG306"/>
      <c r="AK306" s="36">
        <v>3424.5</v>
      </c>
      <c r="AL306" s="7">
        <v>75</v>
      </c>
    </row>
    <row r="307" spans="33:38">
      <c r="AG307"/>
      <c r="AK307" s="36">
        <v>3357</v>
      </c>
      <c r="AL307" s="7">
        <v>75</v>
      </c>
    </row>
    <row r="308" spans="33:38">
      <c r="AG308"/>
      <c r="AK308" s="36">
        <v>3213</v>
      </c>
      <c r="AL308" s="7">
        <v>75</v>
      </c>
    </row>
    <row r="309" spans="33:38">
      <c r="AG309"/>
      <c r="AK309" s="36">
        <v>3148.5</v>
      </c>
      <c r="AL309" s="7">
        <v>50</v>
      </c>
    </row>
    <row r="310" spans="33:38">
      <c r="AG310"/>
      <c r="AK310" s="36">
        <v>3115.5</v>
      </c>
      <c r="AL310" s="7">
        <v>50</v>
      </c>
    </row>
    <row r="311" spans="33:38">
      <c r="AG311"/>
      <c r="AK311" s="36">
        <v>3198</v>
      </c>
      <c r="AL311" s="7">
        <v>50</v>
      </c>
    </row>
    <row r="312" spans="33:38">
      <c r="AG312"/>
      <c r="AK312" s="36">
        <v>3363</v>
      </c>
      <c r="AL312" s="7">
        <v>75</v>
      </c>
    </row>
    <row r="313" spans="33:38">
      <c r="AG313"/>
      <c r="AK313" s="36">
        <v>3397.5</v>
      </c>
      <c r="AL313" s="7">
        <v>75</v>
      </c>
    </row>
    <row r="314" spans="33:38">
      <c r="AG314"/>
      <c r="AK314" s="36">
        <v>3663</v>
      </c>
      <c r="AL314" s="7">
        <v>90</v>
      </c>
    </row>
    <row r="315" spans="33:38">
      <c r="AG315"/>
      <c r="AK315" s="36">
        <v>3997.5</v>
      </c>
      <c r="AL315" s="7">
        <v>90</v>
      </c>
    </row>
    <row r="316" spans="33:38">
      <c r="AG316"/>
      <c r="AK316" s="36">
        <v>4386</v>
      </c>
      <c r="AL316" s="7">
        <v>90</v>
      </c>
    </row>
    <row r="317" spans="33:38">
      <c r="AG317"/>
      <c r="AK317" s="36">
        <v>4618.5</v>
      </c>
      <c r="AL317" s="7">
        <v>90</v>
      </c>
    </row>
    <row r="318" spans="33:38">
      <c r="AG318"/>
      <c r="AK318" s="36">
        <v>4422</v>
      </c>
      <c r="AL318" s="7">
        <v>90</v>
      </c>
    </row>
    <row r="319" spans="33:38">
      <c r="AG319"/>
      <c r="AK319" s="36">
        <v>4372.5</v>
      </c>
      <c r="AL319" s="7">
        <v>90</v>
      </c>
    </row>
    <row r="320" spans="33:38">
      <c r="AG320"/>
      <c r="AK320" s="36">
        <v>4444.5</v>
      </c>
      <c r="AL320" s="7">
        <v>90</v>
      </c>
    </row>
    <row r="321" spans="33:38">
      <c r="AG321"/>
      <c r="AK321" s="36">
        <v>4323</v>
      </c>
      <c r="AL321" s="7">
        <v>90</v>
      </c>
    </row>
    <row r="322" spans="33:38">
      <c r="AG322"/>
      <c r="AK322" s="36">
        <v>4243.5</v>
      </c>
      <c r="AL322" s="7">
        <v>90</v>
      </c>
    </row>
    <row r="323" spans="33:38">
      <c r="AG323"/>
      <c r="AK323" s="36">
        <v>4101</v>
      </c>
      <c r="AL323" s="7">
        <v>90</v>
      </c>
    </row>
    <row r="324" spans="33:38">
      <c r="AG324"/>
      <c r="AK324" s="36">
        <v>4647</v>
      </c>
      <c r="AL324" s="7">
        <v>90</v>
      </c>
    </row>
    <row r="325" spans="33:38">
      <c r="AG325"/>
      <c r="AK325" s="36">
        <v>4906.5</v>
      </c>
      <c r="AL325" s="7">
        <v>90</v>
      </c>
    </row>
    <row r="326" spans="33:38">
      <c r="AG326"/>
      <c r="AK326" s="36">
        <v>4747.5</v>
      </c>
      <c r="AL326" s="7">
        <v>90</v>
      </c>
    </row>
    <row r="327" spans="33:38">
      <c r="AG327"/>
      <c r="AK327" s="36">
        <v>4560</v>
      </c>
      <c r="AL327" s="7">
        <v>90</v>
      </c>
    </row>
    <row r="328" spans="33:38">
      <c r="AG328"/>
      <c r="AK328" s="36">
        <v>4140</v>
      </c>
      <c r="AL328" s="7">
        <v>90</v>
      </c>
    </row>
    <row r="329" spans="33:38">
      <c r="AG329"/>
      <c r="AK329" s="36">
        <v>3717</v>
      </c>
      <c r="AL329" s="7">
        <v>90</v>
      </c>
    </row>
    <row r="330" spans="33:38">
      <c r="AG330"/>
      <c r="AK330" s="36">
        <v>3325.5</v>
      </c>
      <c r="AL330" s="7">
        <v>75</v>
      </c>
    </row>
    <row r="331" spans="33:38">
      <c r="AG331"/>
      <c r="AK331" s="36">
        <v>3235.5</v>
      </c>
      <c r="AL331" s="7">
        <v>75</v>
      </c>
    </row>
    <row r="332" spans="33:38">
      <c r="AG332"/>
      <c r="AK332" s="36">
        <v>3139.5</v>
      </c>
      <c r="AL332" s="7">
        <v>50</v>
      </c>
    </row>
    <row r="333" spans="33:38">
      <c r="AG333"/>
      <c r="AK333" s="36">
        <v>3042</v>
      </c>
      <c r="AL333" s="7">
        <v>50</v>
      </c>
    </row>
    <row r="334" spans="33:38">
      <c r="AG334"/>
      <c r="AK334" s="36">
        <v>3033</v>
      </c>
      <c r="AL334" s="7">
        <v>50</v>
      </c>
    </row>
    <row r="335" spans="33:38">
      <c r="AG335"/>
      <c r="AK335" s="36">
        <v>3100.5</v>
      </c>
      <c r="AL335" s="7">
        <v>50</v>
      </c>
    </row>
    <row r="336" spans="33:38">
      <c r="AG336"/>
      <c r="AK336" s="36">
        <v>3096</v>
      </c>
      <c r="AL336" s="7">
        <v>50</v>
      </c>
    </row>
    <row r="337" spans="33:38">
      <c r="AG337"/>
      <c r="AK337" s="36">
        <v>3096</v>
      </c>
      <c r="AL337" s="7">
        <v>50</v>
      </c>
    </row>
    <row r="338" spans="33:38">
      <c r="AG338"/>
      <c r="AK338" s="36">
        <v>3096</v>
      </c>
      <c r="AL338" s="7">
        <v>50</v>
      </c>
    </row>
    <row r="339" spans="33:38">
      <c r="AG339"/>
      <c r="AK339" s="36">
        <v>3036</v>
      </c>
      <c r="AL339" s="7">
        <v>50</v>
      </c>
    </row>
    <row r="340" spans="33:38">
      <c r="AG340"/>
      <c r="AK340" s="36">
        <v>3036</v>
      </c>
      <c r="AL340" s="7">
        <v>50</v>
      </c>
    </row>
    <row r="341" spans="33:38">
      <c r="AG341"/>
      <c r="AK341" s="36">
        <v>3172.5</v>
      </c>
      <c r="AL341" s="7">
        <v>50</v>
      </c>
    </row>
    <row r="342" spans="33:38">
      <c r="AG342"/>
      <c r="AK342" s="36">
        <v>3112.5</v>
      </c>
      <c r="AL342" s="7">
        <v>50</v>
      </c>
    </row>
    <row r="343" spans="33:38">
      <c r="AG343"/>
      <c r="AK343" s="36">
        <v>3133.5</v>
      </c>
      <c r="AL343" s="7">
        <v>50</v>
      </c>
    </row>
    <row r="344" spans="33:38">
      <c r="AG344"/>
      <c r="AK344" s="36">
        <v>3094.5</v>
      </c>
      <c r="AL344" s="7">
        <v>50</v>
      </c>
    </row>
    <row r="345" spans="33:38">
      <c r="AG345"/>
      <c r="AK345" s="36">
        <v>3120</v>
      </c>
      <c r="AL345" s="7">
        <v>50</v>
      </c>
    </row>
    <row r="346" spans="33:38">
      <c r="AG346"/>
      <c r="AK346" s="36">
        <v>3172.5</v>
      </c>
      <c r="AL346" s="7">
        <v>50</v>
      </c>
    </row>
    <row r="347" spans="33:38">
      <c r="AG347"/>
      <c r="AK347" s="36">
        <v>3346.5</v>
      </c>
      <c r="AL347" s="7">
        <v>75</v>
      </c>
    </row>
    <row r="348" spans="33:38">
      <c r="AG348"/>
      <c r="AK348" s="36">
        <v>4116</v>
      </c>
      <c r="AL348" s="7">
        <v>90</v>
      </c>
    </row>
    <row r="349" spans="33:38">
      <c r="AG349"/>
      <c r="AK349" s="36">
        <v>4366.5</v>
      </c>
      <c r="AL349" s="7">
        <v>90</v>
      </c>
    </row>
    <row r="350" spans="33:38">
      <c r="AG350"/>
      <c r="AK350" s="36">
        <v>4240.5</v>
      </c>
      <c r="AL350" s="7">
        <v>90</v>
      </c>
    </row>
    <row r="351" spans="33:38">
      <c r="AG351"/>
      <c r="AK351" s="36">
        <v>4087.5</v>
      </c>
      <c r="AL351" s="7">
        <v>90</v>
      </c>
    </row>
    <row r="352" spans="33:38">
      <c r="AG352"/>
      <c r="AK352" s="36">
        <v>3733.5</v>
      </c>
      <c r="AL352" s="7">
        <v>90</v>
      </c>
    </row>
    <row r="353" spans="33:38">
      <c r="AG353"/>
      <c r="AK353" s="36">
        <v>3400.5</v>
      </c>
      <c r="AL353" s="7">
        <v>75</v>
      </c>
    </row>
    <row r="354" spans="33:38">
      <c r="AG354"/>
      <c r="AK354" s="36">
        <v>3256.5</v>
      </c>
      <c r="AL354" s="7">
        <v>75</v>
      </c>
    </row>
    <row r="355" spans="33:38">
      <c r="AG355"/>
      <c r="AK355" s="36">
        <v>3154.5</v>
      </c>
      <c r="AL355" s="7">
        <v>50</v>
      </c>
    </row>
    <row r="356" spans="33:38">
      <c r="AG356"/>
      <c r="AK356" s="36">
        <v>3154.5</v>
      </c>
      <c r="AL356" s="7">
        <v>50</v>
      </c>
    </row>
    <row r="357" spans="33:38">
      <c r="AG357"/>
      <c r="AK357" s="36">
        <v>3154.5</v>
      </c>
      <c r="AL357" s="7">
        <v>50</v>
      </c>
    </row>
    <row r="358" spans="33:38">
      <c r="AG358"/>
      <c r="AK358" s="36">
        <v>3154.5</v>
      </c>
      <c r="AL358" s="7">
        <v>50</v>
      </c>
    </row>
    <row r="359" spans="33:38">
      <c r="AG359"/>
      <c r="AK359" s="36">
        <v>3219</v>
      </c>
      <c r="AL359" s="7">
        <v>75</v>
      </c>
    </row>
    <row r="360" spans="33:38">
      <c r="AG360"/>
      <c r="AK360" s="36">
        <v>3496.5</v>
      </c>
      <c r="AL360" s="7">
        <v>75</v>
      </c>
    </row>
    <row r="361" spans="33:38">
      <c r="AG361"/>
      <c r="AK361" s="36">
        <v>3595.5</v>
      </c>
      <c r="AL361" s="7">
        <v>75</v>
      </c>
    </row>
    <row r="362" spans="33:38">
      <c r="AG362"/>
      <c r="AK362" s="36">
        <v>4015.5</v>
      </c>
      <c r="AL362" s="7">
        <v>90</v>
      </c>
    </row>
    <row r="363" spans="33:38">
      <c r="AG363"/>
      <c r="AK363" s="36">
        <v>4698</v>
      </c>
      <c r="AL363" s="7">
        <v>90</v>
      </c>
    </row>
    <row r="364" spans="33:38">
      <c r="AG364"/>
      <c r="AK364" s="36">
        <v>4975.5</v>
      </c>
      <c r="AL364" s="7">
        <v>90</v>
      </c>
    </row>
    <row r="365" spans="33:38">
      <c r="AG365"/>
      <c r="AK365" s="36">
        <v>5121</v>
      </c>
      <c r="AL365" s="7">
        <v>95</v>
      </c>
    </row>
    <row r="366" spans="33:38">
      <c r="AG366"/>
      <c r="AK366" s="36">
        <v>4959</v>
      </c>
      <c r="AL366" s="7">
        <v>90</v>
      </c>
    </row>
    <row r="367" spans="33:38">
      <c r="AG367"/>
      <c r="AK367" s="36">
        <v>5058</v>
      </c>
      <c r="AL367" s="7">
        <v>90</v>
      </c>
    </row>
    <row r="368" spans="33:38">
      <c r="AG368"/>
      <c r="AK368" s="36">
        <v>5224.5</v>
      </c>
      <c r="AL368" s="7">
        <v>100</v>
      </c>
    </row>
    <row r="369" spans="33:38">
      <c r="AG369"/>
      <c r="AK369" s="36">
        <v>5082</v>
      </c>
      <c r="AL369" s="7">
        <v>90</v>
      </c>
    </row>
    <row r="370" spans="33:38">
      <c r="AG370"/>
      <c r="AK370" s="36">
        <v>5032.5</v>
      </c>
      <c r="AL370" s="7">
        <v>90</v>
      </c>
    </row>
    <row r="371" spans="33:38">
      <c r="AG371"/>
      <c r="AK371" s="36">
        <v>5128.5</v>
      </c>
      <c r="AL371" s="7">
        <v>95</v>
      </c>
    </row>
    <row r="372" spans="33:38">
      <c r="AG372"/>
      <c r="AK372" s="36">
        <v>5352</v>
      </c>
      <c r="AL372" s="7">
        <v>105</v>
      </c>
    </row>
    <row r="373" spans="33:38">
      <c r="AG373"/>
      <c r="AK373" s="36">
        <v>5431.5</v>
      </c>
      <c r="AL373" s="7">
        <v>110</v>
      </c>
    </row>
    <row r="374" spans="33:38">
      <c r="AG374"/>
      <c r="AK374" s="36">
        <v>5310</v>
      </c>
      <c r="AL374" s="7">
        <v>100</v>
      </c>
    </row>
    <row r="375" spans="33:38">
      <c r="AG375"/>
      <c r="AK375" s="36">
        <v>5026.5</v>
      </c>
      <c r="AL375" s="7">
        <v>90</v>
      </c>
    </row>
    <row r="376" spans="33:38">
      <c r="AG376"/>
      <c r="AK376" s="36">
        <v>4500</v>
      </c>
      <c r="AL376" s="7">
        <v>90</v>
      </c>
    </row>
    <row r="377" spans="33:38">
      <c r="AG377"/>
      <c r="AK377" s="36">
        <v>4026</v>
      </c>
      <c r="AL377" s="7">
        <v>90</v>
      </c>
    </row>
    <row r="378" spans="33:38">
      <c r="AG378"/>
      <c r="AK378" s="36">
        <v>3721.5</v>
      </c>
      <c r="AL378" s="7">
        <v>90</v>
      </c>
    </row>
    <row r="379" spans="33:38">
      <c r="AG379"/>
      <c r="AK379" s="36">
        <v>3498</v>
      </c>
      <c r="AL379" s="7">
        <v>75</v>
      </c>
    </row>
    <row r="380" spans="33:38">
      <c r="AG380"/>
      <c r="AK380" s="36">
        <v>3429</v>
      </c>
      <c r="AL380" s="7">
        <v>75</v>
      </c>
    </row>
    <row r="381" spans="33:38">
      <c r="AG381"/>
      <c r="AK381" s="36">
        <v>3381</v>
      </c>
      <c r="AL381" s="7">
        <v>75</v>
      </c>
    </row>
    <row r="382" spans="33:38">
      <c r="AG382"/>
      <c r="AK382" s="36">
        <v>3378</v>
      </c>
      <c r="AL382" s="7">
        <v>75</v>
      </c>
    </row>
    <row r="383" spans="33:38">
      <c r="AG383"/>
      <c r="AK383" s="36">
        <v>3558</v>
      </c>
      <c r="AL383" s="7">
        <v>75</v>
      </c>
    </row>
    <row r="384" spans="33:38">
      <c r="AG384"/>
      <c r="AK384" s="36">
        <v>3837</v>
      </c>
      <c r="AL384" s="7">
        <v>90</v>
      </c>
    </row>
    <row r="385" spans="33:38">
      <c r="AG385"/>
      <c r="AK385" s="36">
        <v>3816</v>
      </c>
      <c r="AL385" s="7">
        <v>90</v>
      </c>
    </row>
    <row r="386" spans="33:38">
      <c r="AG386"/>
      <c r="AK386" s="36">
        <v>4245</v>
      </c>
      <c r="AL386" s="7">
        <v>90</v>
      </c>
    </row>
    <row r="387" spans="33:38">
      <c r="AG387"/>
      <c r="AK387" s="36">
        <v>4654.5</v>
      </c>
      <c r="AL387" s="7">
        <v>90</v>
      </c>
    </row>
    <row r="388" spans="33:38">
      <c r="AG388"/>
      <c r="AK388" s="36">
        <v>5031</v>
      </c>
      <c r="AL388" s="7">
        <v>90</v>
      </c>
    </row>
    <row r="389" spans="33:38">
      <c r="AG389"/>
      <c r="AK389" s="36">
        <v>5295</v>
      </c>
      <c r="AL389" s="7">
        <v>100</v>
      </c>
    </row>
    <row r="390" spans="33:38">
      <c r="AG390"/>
      <c r="AK390" s="36">
        <v>5023.5</v>
      </c>
      <c r="AL390" s="7">
        <v>90</v>
      </c>
    </row>
    <row r="391" spans="33:38">
      <c r="AG391"/>
      <c r="AK391" s="36">
        <v>4945.5</v>
      </c>
      <c r="AL391" s="7">
        <v>90</v>
      </c>
    </row>
    <row r="392" spans="33:38">
      <c r="AG392"/>
      <c r="AK392" s="36">
        <v>5094</v>
      </c>
      <c r="AL392" s="7">
        <v>90</v>
      </c>
    </row>
    <row r="393" spans="33:38">
      <c r="AG393"/>
      <c r="AK393" s="36">
        <v>4920</v>
      </c>
      <c r="AL393" s="7">
        <v>90</v>
      </c>
    </row>
    <row r="394" spans="33:38">
      <c r="AG394"/>
      <c r="AK394" s="36">
        <v>4959</v>
      </c>
      <c r="AL394" s="7">
        <v>90</v>
      </c>
    </row>
    <row r="395" spans="33:38">
      <c r="AG395"/>
      <c r="AK395" s="36">
        <v>4902</v>
      </c>
      <c r="AL395" s="7">
        <v>90</v>
      </c>
    </row>
    <row r="396" spans="33:38">
      <c r="AG396"/>
      <c r="AK396" s="36">
        <v>5278.5</v>
      </c>
      <c r="AL396" s="7">
        <v>100</v>
      </c>
    </row>
    <row r="397" spans="33:38">
      <c r="AG397"/>
      <c r="AK397" s="36">
        <v>5415</v>
      </c>
      <c r="AL397" s="7">
        <v>105</v>
      </c>
    </row>
    <row r="398" spans="33:38">
      <c r="AG398"/>
      <c r="AK398" s="36">
        <v>5211</v>
      </c>
      <c r="AL398" s="7">
        <v>95</v>
      </c>
    </row>
    <row r="399" spans="33:38">
      <c r="AG399"/>
      <c r="AK399" s="36">
        <v>4911</v>
      </c>
      <c r="AL399" s="7">
        <v>90</v>
      </c>
    </row>
    <row r="400" spans="33:38">
      <c r="AG400"/>
      <c r="AK400" s="36">
        <v>4368</v>
      </c>
      <c r="AL400" s="7">
        <v>90</v>
      </c>
    </row>
    <row r="401" spans="33:38">
      <c r="AG401"/>
      <c r="AK401" s="36">
        <v>4011</v>
      </c>
      <c r="AL401" s="7">
        <v>90</v>
      </c>
    </row>
    <row r="402" spans="33:38">
      <c r="AG402"/>
      <c r="AK402" s="36">
        <v>3715.5</v>
      </c>
      <c r="AL402" s="7">
        <v>90</v>
      </c>
    </row>
    <row r="403" spans="33:38">
      <c r="AG403"/>
      <c r="AK403" s="36">
        <v>3544.5</v>
      </c>
      <c r="AL403" s="7">
        <v>75</v>
      </c>
    </row>
    <row r="404" spans="33:38">
      <c r="AG404"/>
      <c r="AK404" s="36">
        <v>3474</v>
      </c>
      <c r="AL404" s="7">
        <v>75</v>
      </c>
    </row>
    <row r="405" spans="33:38">
      <c r="AG405"/>
      <c r="AK405" s="36">
        <v>3415.5</v>
      </c>
      <c r="AL405" s="7">
        <v>75</v>
      </c>
    </row>
    <row r="406" spans="33:38">
      <c r="AG406"/>
      <c r="AK406" s="36">
        <v>3424.5</v>
      </c>
      <c r="AL406" s="7">
        <v>75</v>
      </c>
    </row>
    <row r="407" spans="33:38">
      <c r="AG407"/>
      <c r="AK407" s="36">
        <v>3607.5</v>
      </c>
      <c r="AL407" s="7">
        <v>90</v>
      </c>
    </row>
    <row r="408" spans="33:38">
      <c r="AG408"/>
      <c r="AK408" s="36">
        <v>3894</v>
      </c>
      <c r="AL408" s="7">
        <v>90</v>
      </c>
    </row>
    <row r="409" spans="33:38">
      <c r="AG409"/>
      <c r="AK409" s="36">
        <v>3829.5</v>
      </c>
      <c r="AL409" s="7">
        <v>90</v>
      </c>
    </row>
    <row r="410" spans="33:38">
      <c r="AG410"/>
      <c r="AK410" s="36">
        <v>4306.5</v>
      </c>
      <c r="AL410" s="7">
        <v>90</v>
      </c>
    </row>
    <row r="411" spans="33:38">
      <c r="AG411"/>
      <c r="AK411" s="36">
        <v>4786.5</v>
      </c>
      <c r="AL411" s="7">
        <v>90</v>
      </c>
    </row>
    <row r="412" spans="33:38">
      <c r="AG412"/>
      <c r="AK412" s="36">
        <v>5142</v>
      </c>
      <c r="AL412" s="7">
        <v>95</v>
      </c>
    </row>
    <row r="413" spans="33:38">
      <c r="AG413"/>
      <c r="AK413" s="36">
        <v>5341.5</v>
      </c>
      <c r="AL413" s="7">
        <v>105</v>
      </c>
    </row>
    <row r="414" spans="33:38">
      <c r="AG414"/>
      <c r="AK414" s="36">
        <v>5026.5</v>
      </c>
      <c r="AL414" s="7">
        <v>90</v>
      </c>
    </row>
    <row r="415" spans="33:38">
      <c r="AG415"/>
      <c r="AK415" s="36">
        <v>5140.5</v>
      </c>
      <c r="AL415" s="7">
        <v>95</v>
      </c>
    </row>
    <row r="416" spans="33:38">
      <c r="AG416"/>
      <c r="AK416" s="36">
        <v>5334</v>
      </c>
      <c r="AL416" s="7">
        <v>105</v>
      </c>
    </row>
    <row r="417" spans="33:38">
      <c r="AG417"/>
      <c r="AK417" s="36">
        <v>5191.5</v>
      </c>
      <c r="AL417" s="7">
        <v>95</v>
      </c>
    </row>
    <row r="418" spans="33:38">
      <c r="AG418"/>
      <c r="AK418" s="36">
        <v>5169</v>
      </c>
      <c r="AL418" s="7">
        <v>95</v>
      </c>
    </row>
    <row r="419" spans="33:38">
      <c r="AG419"/>
      <c r="AK419" s="36">
        <v>5094</v>
      </c>
      <c r="AL419" s="7">
        <v>90</v>
      </c>
    </row>
    <row r="420" spans="33:38">
      <c r="AG420"/>
      <c r="AK420" s="36">
        <v>5211</v>
      </c>
      <c r="AL420" s="7">
        <v>95</v>
      </c>
    </row>
    <row r="421" spans="33:38">
      <c r="AG421"/>
      <c r="AK421" s="36">
        <v>5521.5</v>
      </c>
      <c r="AL421" s="7">
        <v>110</v>
      </c>
    </row>
    <row r="422" spans="33:38">
      <c r="AG422"/>
      <c r="AK422" s="36">
        <v>5332.5</v>
      </c>
      <c r="AL422" s="7">
        <v>105</v>
      </c>
    </row>
    <row r="423" spans="33:38">
      <c r="AG423"/>
      <c r="AK423" s="36">
        <v>5089.5</v>
      </c>
      <c r="AL423" s="7">
        <v>90</v>
      </c>
    </row>
    <row r="424" spans="33:38">
      <c r="AG424"/>
      <c r="AK424" s="36">
        <v>4527</v>
      </c>
      <c r="AL424" s="7">
        <v>90</v>
      </c>
    </row>
    <row r="425" spans="33:38">
      <c r="AG425"/>
      <c r="AK425" s="36">
        <v>4131</v>
      </c>
      <c r="AL425" s="7">
        <v>90</v>
      </c>
    </row>
    <row r="426" spans="33:38">
      <c r="AG426"/>
      <c r="AK426" s="36">
        <v>3795</v>
      </c>
      <c r="AL426" s="7">
        <v>90</v>
      </c>
    </row>
    <row r="427" spans="33:38">
      <c r="AG427"/>
      <c r="AK427" s="36">
        <v>3691.5</v>
      </c>
      <c r="AL427" s="7">
        <v>90</v>
      </c>
    </row>
    <row r="428" spans="33:38">
      <c r="AG428"/>
      <c r="AK428" s="36">
        <v>3600</v>
      </c>
      <c r="AL428" s="7">
        <v>75</v>
      </c>
    </row>
    <row r="429" spans="33:38">
      <c r="AG429"/>
      <c r="AK429" s="36">
        <v>3462</v>
      </c>
      <c r="AL429" s="7">
        <v>75</v>
      </c>
    </row>
    <row r="430" spans="33:38">
      <c r="AG430"/>
      <c r="AK430" s="36">
        <v>3447</v>
      </c>
      <c r="AL430" s="7">
        <v>75</v>
      </c>
    </row>
    <row r="431" spans="33:38">
      <c r="AG431"/>
      <c r="AK431" s="36">
        <v>3603</v>
      </c>
      <c r="AL431" s="7">
        <v>90</v>
      </c>
    </row>
    <row r="432" spans="33:38">
      <c r="AG432"/>
      <c r="AK432" s="36">
        <v>3960</v>
      </c>
      <c r="AL432" s="7">
        <v>90</v>
      </c>
    </row>
    <row r="433" spans="33:38">
      <c r="AG433"/>
      <c r="AK433" s="36">
        <v>3874.5</v>
      </c>
      <c r="AL433" s="7">
        <v>90</v>
      </c>
    </row>
    <row r="434" spans="33:38">
      <c r="AG434"/>
      <c r="AK434" s="36">
        <v>4248</v>
      </c>
      <c r="AL434" s="7">
        <v>90</v>
      </c>
    </row>
    <row r="435" spans="33:38">
      <c r="AG435"/>
      <c r="AK435" s="36">
        <v>4746</v>
      </c>
      <c r="AL435" s="7">
        <v>90</v>
      </c>
    </row>
    <row r="436" spans="33:38">
      <c r="AG436"/>
      <c r="AK436" s="36">
        <v>5112</v>
      </c>
      <c r="AL436" s="7">
        <v>95</v>
      </c>
    </row>
    <row r="437" spans="33:38">
      <c r="AG437"/>
      <c r="AK437" s="36">
        <v>5259</v>
      </c>
      <c r="AL437" s="7">
        <v>100</v>
      </c>
    </row>
    <row r="438" spans="33:38">
      <c r="AG438"/>
      <c r="AK438" s="36">
        <v>4999.5</v>
      </c>
      <c r="AL438" s="7">
        <v>90</v>
      </c>
    </row>
    <row r="439" spans="33:38">
      <c r="AG439"/>
      <c r="AK439" s="36">
        <v>5134.5</v>
      </c>
      <c r="AL439" s="7">
        <v>95</v>
      </c>
    </row>
    <row r="440" spans="33:38">
      <c r="AG440"/>
      <c r="AK440" s="36">
        <v>5238</v>
      </c>
      <c r="AL440" s="7">
        <v>100</v>
      </c>
    </row>
    <row r="441" spans="33:38">
      <c r="AG441"/>
      <c r="AK441" s="36">
        <v>5148</v>
      </c>
      <c r="AL441" s="7">
        <v>95</v>
      </c>
    </row>
    <row r="442" spans="33:38">
      <c r="AG442"/>
      <c r="AK442" s="36">
        <v>5086.5</v>
      </c>
      <c r="AL442" s="7">
        <v>90</v>
      </c>
    </row>
    <row r="443" spans="33:38">
      <c r="AG443"/>
      <c r="AK443" s="36">
        <v>4933.5</v>
      </c>
      <c r="AL443" s="7">
        <v>90</v>
      </c>
    </row>
    <row r="444" spans="33:38">
      <c r="AG444"/>
      <c r="AK444" s="36">
        <v>5277</v>
      </c>
      <c r="AL444" s="7">
        <v>100</v>
      </c>
    </row>
    <row r="445" spans="33:38">
      <c r="AG445"/>
      <c r="AK445" s="36">
        <v>5455.5</v>
      </c>
      <c r="AL445" s="7">
        <v>110</v>
      </c>
    </row>
    <row r="446" spans="33:38">
      <c r="AG446"/>
      <c r="AK446" s="36">
        <v>5269.5</v>
      </c>
      <c r="AL446" s="7">
        <v>100</v>
      </c>
    </row>
    <row r="447" spans="33:38">
      <c r="AG447"/>
      <c r="AK447" s="36">
        <v>4935</v>
      </c>
      <c r="AL447" s="7">
        <v>90</v>
      </c>
    </row>
    <row r="448" spans="33:38">
      <c r="AG448"/>
      <c r="AK448" s="36">
        <v>4524</v>
      </c>
      <c r="AL448" s="7">
        <v>90</v>
      </c>
    </row>
    <row r="449" spans="33:38">
      <c r="AG449"/>
      <c r="AK449" s="36">
        <v>4015.5</v>
      </c>
      <c r="AL449" s="7">
        <v>90</v>
      </c>
    </row>
    <row r="450" spans="33:38">
      <c r="AG450"/>
      <c r="AK450" s="36">
        <v>3765</v>
      </c>
      <c r="AL450" s="7">
        <v>90</v>
      </c>
    </row>
    <row r="451" spans="33:38">
      <c r="AG451"/>
      <c r="AK451" s="36">
        <v>3547.5</v>
      </c>
      <c r="AL451" s="7">
        <v>75</v>
      </c>
    </row>
    <row r="452" spans="33:38">
      <c r="AG452"/>
      <c r="AK452" s="36">
        <v>3448.5</v>
      </c>
      <c r="AL452" s="7">
        <v>75</v>
      </c>
    </row>
    <row r="453" spans="33:38">
      <c r="AG453"/>
      <c r="AK453" s="36">
        <v>3354</v>
      </c>
      <c r="AL453" s="7">
        <v>75</v>
      </c>
    </row>
    <row r="454" spans="33:38">
      <c r="AG454"/>
      <c r="AK454" s="36">
        <v>3357</v>
      </c>
      <c r="AL454" s="7">
        <v>75</v>
      </c>
    </row>
    <row r="455" spans="33:38">
      <c r="AG455"/>
      <c r="AK455" s="36">
        <v>3507</v>
      </c>
      <c r="AL455" s="7">
        <v>75</v>
      </c>
    </row>
    <row r="456" spans="33:38">
      <c r="AG456"/>
      <c r="AK456" s="36">
        <v>3796.5</v>
      </c>
      <c r="AL456" s="7">
        <v>90</v>
      </c>
    </row>
    <row r="457" spans="33:38">
      <c r="AG457"/>
      <c r="AK457" s="36">
        <v>3784.5</v>
      </c>
      <c r="AL457" s="7">
        <v>90</v>
      </c>
    </row>
    <row r="458" spans="33:38">
      <c r="AG458"/>
      <c r="AK458" s="36">
        <v>4176</v>
      </c>
      <c r="AL458" s="7">
        <v>90</v>
      </c>
    </row>
    <row r="459" spans="33:38">
      <c r="AG459"/>
      <c r="AK459" s="36">
        <v>4701</v>
      </c>
      <c r="AL459" s="7">
        <v>90</v>
      </c>
    </row>
    <row r="460" spans="33:38">
      <c r="AG460"/>
      <c r="AK460" s="36">
        <v>4947</v>
      </c>
      <c r="AL460" s="7">
        <v>90</v>
      </c>
    </row>
    <row r="461" spans="33:38">
      <c r="AG461"/>
      <c r="AK461" s="36">
        <v>5164.5</v>
      </c>
      <c r="AL461" s="7">
        <v>95</v>
      </c>
    </row>
    <row r="462" spans="33:38">
      <c r="AG462"/>
      <c r="AK462" s="36">
        <v>4989</v>
      </c>
      <c r="AL462" s="7">
        <v>90</v>
      </c>
    </row>
    <row r="463" spans="33:38">
      <c r="AG463"/>
      <c r="AK463" s="36">
        <v>5085</v>
      </c>
      <c r="AL463" s="7">
        <v>90</v>
      </c>
    </row>
    <row r="464" spans="33:38">
      <c r="AG464"/>
      <c r="AK464" s="36">
        <v>5260.5</v>
      </c>
      <c r="AL464" s="7">
        <v>100</v>
      </c>
    </row>
    <row r="465" spans="33:38">
      <c r="AG465"/>
      <c r="AK465" s="36">
        <v>5127</v>
      </c>
      <c r="AL465" s="7">
        <v>95</v>
      </c>
    </row>
    <row r="466" spans="33:38">
      <c r="AG466"/>
      <c r="AK466" s="36">
        <v>5058</v>
      </c>
      <c r="AL466" s="7">
        <v>90</v>
      </c>
    </row>
    <row r="467" spans="33:38">
      <c r="AG467"/>
      <c r="AK467" s="36">
        <v>4926</v>
      </c>
      <c r="AL467" s="7">
        <v>90</v>
      </c>
    </row>
    <row r="468" spans="33:38">
      <c r="AG468"/>
      <c r="AK468" s="36">
        <v>5263.5</v>
      </c>
      <c r="AL468" s="7">
        <v>100</v>
      </c>
    </row>
    <row r="469" spans="33:38">
      <c r="AG469"/>
      <c r="AK469" s="36">
        <v>5439</v>
      </c>
      <c r="AL469" s="7">
        <v>110</v>
      </c>
    </row>
    <row r="470" spans="33:38">
      <c r="AG470"/>
      <c r="AK470" s="36">
        <v>5299.5</v>
      </c>
      <c r="AL470" s="7">
        <v>100</v>
      </c>
    </row>
    <row r="471" spans="33:38">
      <c r="AG471"/>
      <c r="AK471" s="36">
        <v>4930.5</v>
      </c>
      <c r="AL471" s="7">
        <v>90</v>
      </c>
    </row>
    <row r="472" spans="33:38">
      <c r="AG472"/>
      <c r="AK472" s="36">
        <v>4585.5</v>
      </c>
      <c r="AL472" s="7">
        <v>90</v>
      </c>
    </row>
    <row r="473" spans="33:38">
      <c r="AG473"/>
      <c r="AK473" s="36">
        <v>4206</v>
      </c>
      <c r="AL473" s="7">
        <v>90</v>
      </c>
    </row>
    <row r="474" spans="33:38">
      <c r="AG474"/>
      <c r="AK474" s="36">
        <v>3913.5</v>
      </c>
      <c r="AL474" s="7">
        <v>90</v>
      </c>
    </row>
    <row r="475" spans="33:38">
      <c r="AG475"/>
      <c r="AK475" s="36">
        <v>3694.5</v>
      </c>
      <c r="AL475" s="7">
        <v>90</v>
      </c>
    </row>
    <row r="476" spans="33:38">
      <c r="AG476"/>
      <c r="AK476" s="36">
        <v>3526.5</v>
      </c>
      <c r="AL476" s="7">
        <v>75</v>
      </c>
    </row>
    <row r="477" spans="33:38">
      <c r="AG477"/>
      <c r="AK477" s="36">
        <v>3499.5</v>
      </c>
      <c r="AL477" s="7">
        <v>75</v>
      </c>
    </row>
    <row r="478" spans="33:38">
      <c r="AG478"/>
      <c r="AK478" s="36">
        <v>3447</v>
      </c>
      <c r="AL478" s="7">
        <v>75</v>
      </c>
    </row>
    <row r="479" spans="33:38">
      <c r="AG479"/>
      <c r="AK479" s="36">
        <v>3522</v>
      </c>
      <c r="AL479" s="7">
        <v>75</v>
      </c>
    </row>
    <row r="480" spans="33:38">
      <c r="AG480"/>
      <c r="AK480" s="36">
        <v>3696</v>
      </c>
      <c r="AL480" s="7">
        <v>90</v>
      </c>
    </row>
    <row r="481" spans="33:38">
      <c r="AG481"/>
      <c r="AK481" s="36">
        <v>3684</v>
      </c>
      <c r="AL481" s="7">
        <v>90</v>
      </c>
    </row>
    <row r="482" spans="33:38">
      <c r="AG482"/>
      <c r="AK482" s="36">
        <v>3898.5</v>
      </c>
      <c r="AL482" s="7">
        <v>90</v>
      </c>
    </row>
    <row r="483" spans="33:38">
      <c r="AG483"/>
      <c r="AK483" s="36">
        <v>4357.5</v>
      </c>
      <c r="AL483" s="7">
        <v>90</v>
      </c>
    </row>
    <row r="484" spans="33:38">
      <c r="AG484"/>
      <c r="AK484" s="36">
        <v>4593</v>
      </c>
      <c r="AL484" s="7">
        <v>90</v>
      </c>
    </row>
    <row r="485" spans="33:38">
      <c r="AG485"/>
      <c r="AK485" s="36">
        <v>4815</v>
      </c>
      <c r="AL485" s="7">
        <v>90</v>
      </c>
    </row>
    <row r="486" spans="33:38">
      <c r="AG486"/>
      <c r="AK486" s="36">
        <v>4642.5</v>
      </c>
      <c r="AL486" s="7">
        <v>90</v>
      </c>
    </row>
    <row r="487" spans="33:38">
      <c r="AG487"/>
      <c r="AK487" s="36">
        <v>4594.5</v>
      </c>
      <c r="AL487" s="7">
        <v>90</v>
      </c>
    </row>
    <row r="488" spans="33:38">
      <c r="AG488"/>
      <c r="AK488" s="36">
        <v>4674</v>
      </c>
      <c r="AL488" s="7">
        <v>90</v>
      </c>
    </row>
    <row r="489" spans="33:38">
      <c r="AG489"/>
      <c r="AK489" s="36">
        <v>4525.5</v>
      </c>
      <c r="AL489" s="7">
        <v>90</v>
      </c>
    </row>
    <row r="490" spans="33:38">
      <c r="AG490"/>
      <c r="AK490" s="36">
        <v>4432.5</v>
      </c>
      <c r="AL490" s="7">
        <v>90</v>
      </c>
    </row>
    <row r="491" spans="33:38">
      <c r="AG491"/>
      <c r="AK491" s="36">
        <v>4369.5</v>
      </c>
      <c r="AL491" s="7">
        <v>90</v>
      </c>
    </row>
    <row r="492" spans="33:38">
      <c r="AG492"/>
      <c r="AK492" s="36">
        <v>4944</v>
      </c>
      <c r="AL492" s="7">
        <v>90</v>
      </c>
    </row>
    <row r="493" spans="33:38">
      <c r="AG493"/>
      <c r="AK493" s="36">
        <v>5029.5</v>
      </c>
      <c r="AL493" s="7">
        <v>90</v>
      </c>
    </row>
    <row r="494" spans="33:38">
      <c r="AG494"/>
      <c r="AK494" s="36">
        <v>4860</v>
      </c>
      <c r="AL494" s="7">
        <v>90</v>
      </c>
    </row>
    <row r="495" spans="33:38">
      <c r="AG495"/>
      <c r="AK495" s="36">
        <v>4698</v>
      </c>
      <c r="AL495" s="7">
        <v>90</v>
      </c>
    </row>
    <row r="496" spans="33:38">
      <c r="AG496"/>
      <c r="AK496" s="36">
        <v>4305</v>
      </c>
      <c r="AL496" s="7">
        <v>90</v>
      </c>
    </row>
    <row r="497" spans="33:38">
      <c r="AG497"/>
      <c r="AK497" s="36">
        <v>4005</v>
      </c>
      <c r="AL497" s="7">
        <v>90</v>
      </c>
    </row>
    <row r="498" spans="33:38">
      <c r="AG498"/>
      <c r="AK498" s="36">
        <v>3724.5</v>
      </c>
      <c r="AL498" s="7">
        <v>90</v>
      </c>
    </row>
    <row r="499" spans="33:38">
      <c r="AG499"/>
      <c r="AK499" s="36">
        <v>3502.5</v>
      </c>
      <c r="AL499" s="7">
        <v>75</v>
      </c>
    </row>
    <row r="500" spans="33:38">
      <c r="AG500"/>
      <c r="AK500" s="36">
        <v>3444</v>
      </c>
      <c r="AL500" s="7">
        <v>75</v>
      </c>
    </row>
    <row r="501" spans="33:38">
      <c r="AG501"/>
      <c r="AK501" s="36">
        <v>3370.5</v>
      </c>
      <c r="AL501" s="7">
        <v>75</v>
      </c>
    </row>
    <row r="502" spans="33:38">
      <c r="AG502"/>
      <c r="AK502" s="36">
        <v>3351</v>
      </c>
      <c r="AL502" s="7">
        <v>75</v>
      </c>
    </row>
    <row r="503" spans="33:38">
      <c r="AG503"/>
      <c r="AK503" s="36">
        <v>3357</v>
      </c>
      <c r="AL503" s="7">
        <v>75</v>
      </c>
    </row>
    <row r="504" spans="33:38">
      <c r="AG504"/>
      <c r="AK504" s="36">
        <v>3411</v>
      </c>
      <c r="AL504" s="7">
        <v>75</v>
      </c>
    </row>
    <row r="505" spans="33:38">
      <c r="AG505"/>
      <c r="AK505" s="36">
        <v>3204</v>
      </c>
      <c r="AL505" s="7">
        <v>75</v>
      </c>
    </row>
    <row r="506" spans="33:38">
      <c r="AG506"/>
      <c r="AK506" s="36">
        <v>3213</v>
      </c>
      <c r="AL506" s="7">
        <v>75</v>
      </c>
    </row>
    <row r="507" spans="33:38">
      <c r="AG507"/>
      <c r="AK507" s="36">
        <v>3319.5</v>
      </c>
      <c r="AL507" s="7">
        <v>75</v>
      </c>
    </row>
    <row r="508" spans="33:38">
      <c r="AG508"/>
      <c r="AK508" s="36">
        <v>3594</v>
      </c>
      <c r="AL508" s="7">
        <v>75</v>
      </c>
    </row>
    <row r="509" spans="33:38">
      <c r="AG509"/>
      <c r="AK509" s="36">
        <v>3778.5</v>
      </c>
      <c r="AL509" s="7">
        <v>90</v>
      </c>
    </row>
    <row r="510" spans="33:38">
      <c r="AG510"/>
      <c r="AK510" s="36">
        <v>3673.5</v>
      </c>
      <c r="AL510" s="7">
        <v>90</v>
      </c>
    </row>
    <row r="511" spans="33:38">
      <c r="AG511"/>
      <c r="AK511" s="36">
        <v>3663</v>
      </c>
      <c r="AL511" s="7">
        <v>90</v>
      </c>
    </row>
    <row r="512" spans="33:38">
      <c r="AG512"/>
      <c r="AK512" s="36">
        <v>3648</v>
      </c>
      <c r="AL512" s="7">
        <v>90</v>
      </c>
    </row>
    <row r="513" spans="33:38">
      <c r="AG513"/>
      <c r="AK513" s="36">
        <v>3573</v>
      </c>
      <c r="AL513" s="7">
        <v>75</v>
      </c>
    </row>
    <row r="514" spans="33:38">
      <c r="AG514"/>
      <c r="AK514" s="36">
        <v>3531</v>
      </c>
      <c r="AL514" s="7">
        <v>75</v>
      </c>
    </row>
    <row r="515" spans="33:38">
      <c r="AG515"/>
      <c r="AK515" s="36">
        <v>3610.5</v>
      </c>
      <c r="AL515" s="7">
        <v>90</v>
      </c>
    </row>
    <row r="516" spans="33:38">
      <c r="AG516"/>
      <c r="AK516" s="36">
        <v>4209</v>
      </c>
      <c r="AL516" s="7">
        <v>90</v>
      </c>
    </row>
    <row r="517" spans="33:38">
      <c r="AG517"/>
      <c r="AK517" s="36">
        <v>4561.5</v>
      </c>
      <c r="AL517" s="7">
        <v>90</v>
      </c>
    </row>
    <row r="518" spans="33:38">
      <c r="AG518"/>
      <c r="AK518" s="36">
        <v>4480.5</v>
      </c>
      <c r="AL518" s="7">
        <v>90</v>
      </c>
    </row>
    <row r="519" spans="33:38">
      <c r="AG519"/>
      <c r="AK519" s="36">
        <v>4312.5</v>
      </c>
      <c r="AL519" s="7">
        <v>90</v>
      </c>
    </row>
    <row r="520" spans="33:38">
      <c r="AG520"/>
      <c r="AK520" s="36">
        <v>3997.5</v>
      </c>
      <c r="AL520" s="7">
        <v>90</v>
      </c>
    </row>
    <row r="521" spans="33:38">
      <c r="AG521"/>
      <c r="AK521" s="36">
        <v>3756</v>
      </c>
      <c r="AL521" s="7">
        <v>90</v>
      </c>
    </row>
    <row r="522" spans="33:38">
      <c r="AG522"/>
      <c r="AK522" s="36">
        <v>3441</v>
      </c>
      <c r="AL522" s="7">
        <v>75</v>
      </c>
    </row>
    <row r="523" spans="33:38">
      <c r="AG523"/>
      <c r="AK523" s="36">
        <v>3436.5</v>
      </c>
      <c r="AL523" s="7">
        <v>75</v>
      </c>
    </row>
    <row r="524" spans="33:38">
      <c r="AG524"/>
      <c r="AK524" s="36">
        <v>3237</v>
      </c>
      <c r="AL524" s="7">
        <v>75</v>
      </c>
    </row>
    <row r="525" spans="33:38">
      <c r="AG525"/>
      <c r="AK525" s="36">
        <v>3184.5</v>
      </c>
      <c r="AL525" s="7">
        <v>50</v>
      </c>
    </row>
    <row r="526" spans="33:38">
      <c r="AG526"/>
      <c r="AK526" s="36">
        <v>3177</v>
      </c>
      <c r="AL526" s="7">
        <v>50</v>
      </c>
    </row>
    <row r="527" spans="33:38">
      <c r="AG527"/>
      <c r="AK527" s="36">
        <v>3372</v>
      </c>
      <c r="AL527" s="7">
        <v>75</v>
      </c>
    </row>
    <row r="528" spans="33:38">
      <c r="AG528"/>
      <c r="AK528" s="36">
        <v>3747</v>
      </c>
      <c r="AL528" s="7">
        <v>90</v>
      </c>
    </row>
    <row r="529" spans="33:38">
      <c r="AG529"/>
      <c r="AK529" s="36">
        <v>3751.5</v>
      </c>
      <c r="AL529" s="7">
        <v>90</v>
      </c>
    </row>
    <row r="530" spans="33:38">
      <c r="AG530"/>
      <c r="AK530" s="36">
        <v>4146</v>
      </c>
      <c r="AL530" s="7">
        <v>90</v>
      </c>
    </row>
    <row r="531" spans="33:38">
      <c r="AG531"/>
      <c r="AK531" s="36">
        <v>4734</v>
      </c>
      <c r="AL531" s="7">
        <v>90</v>
      </c>
    </row>
    <row r="532" spans="33:38">
      <c r="AG532"/>
      <c r="AK532" s="36">
        <v>5055</v>
      </c>
      <c r="AL532" s="7">
        <v>90</v>
      </c>
    </row>
    <row r="533" spans="33:38">
      <c r="AG533"/>
      <c r="AK533" s="36">
        <v>5250</v>
      </c>
      <c r="AL533" s="7">
        <v>100</v>
      </c>
    </row>
    <row r="534" spans="33:38">
      <c r="AG534"/>
      <c r="AK534" s="36">
        <v>5025</v>
      </c>
      <c r="AL534" s="7">
        <v>90</v>
      </c>
    </row>
    <row r="535" spans="33:38">
      <c r="AG535"/>
      <c r="AK535" s="36">
        <v>5148</v>
      </c>
      <c r="AL535" s="7">
        <v>95</v>
      </c>
    </row>
    <row r="536" spans="33:38">
      <c r="AG536"/>
      <c r="AK536" s="36">
        <v>5374.5</v>
      </c>
      <c r="AL536" s="7">
        <v>105</v>
      </c>
    </row>
    <row r="537" spans="33:38">
      <c r="AG537"/>
      <c r="AK537" s="36">
        <v>5166</v>
      </c>
      <c r="AL537" s="7">
        <v>95</v>
      </c>
    </row>
    <row r="538" spans="33:38">
      <c r="AG538"/>
      <c r="AK538" s="36">
        <v>5161.5</v>
      </c>
      <c r="AL538" s="7">
        <v>95</v>
      </c>
    </row>
    <row r="539" spans="33:38">
      <c r="AG539"/>
      <c r="AK539" s="36">
        <v>4950</v>
      </c>
      <c r="AL539" s="7">
        <v>90</v>
      </c>
    </row>
    <row r="540" spans="33:38">
      <c r="AG540"/>
      <c r="AK540" s="36">
        <v>5254.5</v>
      </c>
      <c r="AL540" s="7">
        <v>100</v>
      </c>
    </row>
    <row r="541" spans="33:38">
      <c r="AG541"/>
      <c r="AK541" s="36">
        <v>5571</v>
      </c>
      <c r="AL541" s="7">
        <v>120</v>
      </c>
    </row>
    <row r="542" spans="33:38">
      <c r="AG542"/>
      <c r="AK542" s="36">
        <v>5317.5</v>
      </c>
      <c r="AL542" s="7">
        <v>100</v>
      </c>
    </row>
    <row r="543" spans="33:38">
      <c r="AG543"/>
      <c r="AK543" s="36">
        <v>5056.5</v>
      </c>
      <c r="AL543" s="7">
        <v>90</v>
      </c>
    </row>
    <row r="544" spans="33:38">
      <c r="AG544"/>
      <c r="AK544" s="36">
        <v>4545</v>
      </c>
      <c r="AL544" s="7">
        <v>90</v>
      </c>
    </row>
    <row r="545" spans="33:38">
      <c r="AG545"/>
      <c r="AK545" s="36">
        <v>4180.5</v>
      </c>
      <c r="AL545" s="7">
        <v>90</v>
      </c>
    </row>
    <row r="546" spans="33:38">
      <c r="AG546"/>
      <c r="AK546" s="36">
        <v>3891</v>
      </c>
      <c r="AL546" s="7">
        <v>90</v>
      </c>
    </row>
    <row r="547" spans="33:38">
      <c r="AG547"/>
      <c r="AK547" s="36">
        <v>3693</v>
      </c>
      <c r="AL547" s="7">
        <v>90</v>
      </c>
    </row>
    <row r="548" spans="33:38">
      <c r="AG548"/>
      <c r="AK548" s="36">
        <v>3583.5</v>
      </c>
      <c r="AL548" s="7">
        <v>75</v>
      </c>
    </row>
    <row r="549" spans="33:38">
      <c r="AG549"/>
      <c r="AK549" s="36">
        <v>3501</v>
      </c>
      <c r="AL549" s="7">
        <v>75</v>
      </c>
    </row>
    <row r="550" spans="33:38">
      <c r="AG550"/>
      <c r="AK550" s="36">
        <v>3436.5</v>
      </c>
      <c r="AL550" s="7">
        <v>75</v>
      </c>
    </row>
    <row r="551" spans="33:38">
      <c r="AG551"/>
      <c r="AK551" s="36">
        <v>3640.5</v>
      </c>
      <c r="AL551" s="7">
        <v>90</v>
      </c>
    </row>
    <row r="552" spans="33:38">
      <c r="AG552"/>
      <c r="AK552" s="36">
        <v>3904.5</v>
      </c>
      <c r="AL552" s="7">
        <v>90</v>
      </c>
    </row>
    <row r="553" spans="33:38">
      <c r="AG553"/>
      <c r="AK553" s="36">
        <v>3828</v>
      </c>
      <c r="AL553" s="7">
        <v>90</v>
      </c>
    </row>
    <row r="554" spans="33:38">
      <c r="AG554"/>
      <c r="AK554" s="36">
        <v>4267.5</v>
      </c>
      <c r="AL554" s="7">
        <v>90</v>
      </c>
    </row>
    <row r="555" spans="33:38">
      <c r="AG555"/>
      <c r="AK555" s="36">
        <v>4879.5</v>
      </c>
      <c r="AL555" s="7">
        <v>90</v>
      </c>
    </row>
    <row r="556" spans="33:38">
      <c r="AG556"/>
      <c r="AK556" s="36">
        <v>5188.5</v>
      </c>
      <c r="AL556" s="7">
        <v>95</v>
      </c>
    </row>
    <row r="557" spans="33:38">
      <c r="AG557"/>
      <c r="AK557" s="36">
        <v>5433</v>
      </c>
      <c r="AL557" s="7">
        <v>110</v>
      </c>
    </row>
    <row r="558" spans="33:38">
      <c r="AG558"/>
      <c r="AK558" s="36">
        <v>5227.5</v>
      </c>
      <c r="AL558" s="7">
        <v>100</v>
      </c>
    </row>
    <row r="559" spans="33:38">
      <c r="AG559"/>
      <c r="AK559" s="36">
        <v>5308.5</v>
      </c>
      <c r="AL559" s="7">
        <v>100</v>
      </c>
    </row>
    <row r="560" spans="33:38">
      <c r="AG560"/>
      <c r="AK560" s="36">
        <v>5479.5</v>
      </c>
      <c r="AL560" s="7">
        <v>110</v>
      </c>
    </row>
    <row r="561" spans="33:38">
      <c r="AG561"/>
      <c r="AK561" s="36">
        <v>5308.5</v>
      </c>
      <c r="AL561" s="7">
        <v>100</v>
      </c>
    </row>
    <row r="562" spans="33:38">
      <c r="AG562"/>
      <c r="AK562" s="36">
        <v>5224.5</v>
      </c>
      <c r="AL562" s="7">
        <v>100</v>
      </c>
    </row>
    <row r="563" spans="33:38">
      <c r="AG563"/>
      <c r="AK563" s="36">
        <v>5074.5</v>
      </c>
      <c r="AL563" s="7">
        <v>90</v>
      </c>
    </row>
    <row r="564" spans="33:38">
      <c r="AG564"/>
      <c r="AK564" s="36">
        <v>5403</v>
      </c>
      <c r="AL564" s="7">
        <v>105</v>
      </c>
    </row>
    <row r="565" spans="33:38">
      <c r="AG565"/>
      <c r="AK565" s="36">
        <v>5616</v>
      </c>
      <c r="AL565" s="7">
        <v>120</v>
      </c>
    </row>
    <row r="566" spans="33:38">
      <c r="AG566"/>
      <c r="AK566" s="36">
        <v>5392.5</v>
      </c>
      <c r="AL566" s="7">
        <v>105</v>
      </c>
    </row>
    <row r="567" spans="33:38">
      <c r="AG567"/>
      <c r="AK567" s="36">
        <v>4990.5</v>
      </c>
      <c r="AL567" s="7">
        <v>90</v>
      </c>
    </row>
    <row r="568" spans="33:38">
      <c r="AG568"/>
      <c r="AK568" s="36">
        <v>4629</v>
      </c>
      <c r="AL568" s="7">
        <v>90</v>
      </c>
    </row>
    <row r="569" spans="33:38">
      <c r="AG569"/>
      <c r="AK569" s="36">
        <v>4356</v>
      </c>
      <c r="AL569" s="7">
        <v>90</v>
      </c>
    </row>
    <row r="570" spans="33:38">
      <c r="AG570"/>
      <c r="AK570" s="36">
        <v>4107</v>
      </c>
      <c r="AL570" s="7">
        <v>90</v>
      </c>
    </row>
    <row r="571" spans="33:38">
      <c r="AG571"/>
      <c r="AK571" s="36">
        <v>3705</v>
      </c>
      <c r="AL571" s="7">
        <v>90</v>
      </c>
    </row>
    <row r="572" spans="33:38">
      <c r="AG572"/>
      <c r="AK572" s="36">
        <v>3573</v>
      </c>
      <c r="AL572" s="7">
        <v>75</v>
      </c>
    </row>
    <row r="573" spans="33:38">
      <c r="AG573"/>
      <c r="AK573" s="36">
        <v>3465</v>
      </c>
      <c r="AL573" s="7">
        <v>75</v>
      </c>
    </row>
    <row r="574" spans="33:38">
      <c r="AG574"/>
      <c r="AK574" s="36">
        <v>3471</v>
      </c>
      <c r="AL574" s="7">
        <v>75</v>
      </c>
    </row>
    <row r="575" spans="33:38">
      <c r="AG575"/>
      <c r="AK575" s="36">
        <v>3666</v>
      </c>
      <c r="AL575" s="7">
        <v>90</v>
      </c>
    </row>
    <row r="576" spans="33:38">
      <c r="AG576"/>
      <c r="AK576" s="36">
        <v>3934.5</v>
      </c>
      <c r="AL576" s="7">
        <v>90</v>
      </c>
    </row>
    <row r="577" spans="33:38">
      <c r="AG577"/>
      <c r="AK577" s="36">
        <v>3906</v>
      </c>
      <c r="AL577" s="7">
        <v>90</v>
      </c>
    </row>
    <row r="578" spans="33:38">
      <c r="AG578"/>
      <c r="AK578" s="36">
        <v>4410</v>
      </c>
      <c r="AL578" s="7">
        <v>90</v>
      </c>
    </row>
    <row r="579" spans="33:38">
      <c r="AG579"/>
      <c r="AK579" s="36">
        <v>4815</v>
      </c>
      <c r="AL579" s="7">
        <v>90</v>
      </c>
    </row>
    <row r="580" spans="33:38">
      <c r="AG580"/>
      <c r="AK580" s="36">
        <v>5163</v>
      </c>
      <c r="AL580" s="7">
        <v>95</v>
      </c>
    </row>
    <row r="581" spans="33:38">
      <c r="AG581"/>
      <c r="AK581" s="36">
        <v>5353.5</v>
      </c>
      <c r="AL581" s="7">
        <v>105</v>
      </c>
    </row>
    <row r="582" spans="33:38">
      <c r="AG582"/>
      <c r="AK582" s="36">
        <v>5154</v>
      </c>
      <c r="AL582" s="7">
        <v>95</v>
      </c>
    </row>
    <row r="583" spans="33:38">
      <c r="AG583"/>
      <c r="AK583" s="36">
        <v>5215.5</v>
      </c>
      <c r="AL583" s="7">
        <v>100</v>
      </c>
    </row>
    <row r="584" spans="33:38">
      <c r="AG584"/>
      <c r="AK584" s="36">
        <v>5295</v>
      </c>
      <c r="AL584" s="7">
        <v>100</v>
      </c>
    </row>
    <row r="585" spans="33:38">
      <c r="AG585"/>
      <c r="AK585" s="36">
        <v>5271</v>
      </c>
      <c r="AL585" s="7">
        <v>100</v>
      </c>
    </row>
    <row r="586" spans="33:38">
      <c r="AG586"/>
      <c r="AK586" s="36">
        <v>5236.5</v>
      </c>
      <c r="AL586" s="7">
        <v>100</v>
      </c>
    </row>
    <row r="587" spans="33:38">
      <c r="AG587"/>
      <c r="AK587" s="36">
        <v>5025</v>
      </c>
      <c r="AL587" s="7">
        <v>90</v>
      </c>
    </row>
    <row r="588" spans="33:38">
      <c r="AG588"/>
      <c r="AK588" s="36">
        <v>5373</v>
      </c>
      <c r="AL588" s="7">
        <v>105</v>
      </c>
    </row>
    <row r="589" spans="33:38">
      <c r="AG589"/>
      <c r="AK589" s="36">
        <v>5544</v>
      </c>
      <c r="AL589" s="7">
        <v>120</v>
      </c>
    </row>
    <row r="590" spans="33:38">
      <c r="AG590"/>
      <c r="AK590" s="36">
        <v>5395.5</v>
      </c>
      <c r="AL590" s="7">
        <v>105</v>
      </c>
    </row>
    <row r="591" spans="33:38">
      <c r="AG591"/>
      <c r="AK591" s="36">
        <v>5083.5</v>
      </c>
      <c r="AL591" s="7">
        <v>90</v>
      </c>
    </row>
    <row r="592" spans="33:38">
      <c r="AG592"/>
      <c r="AK592" s="36">
        <v>4596</v>
      </c>
      <c r="AL592" s="7">
        <v>90</v>
      </c>
    </row>
    <row r="593" spans="33:38">
      <c r="AG593"/>
      <c r="AK593" s="36">
        <v>4284</v>
      </c>
      <c r="AL593" s="7">
        <v>90</v>
      </c>
    </row>
    <row r="594" spans="33:38">
      <c r="AG594"/>
      <c r="AK594" s="36">
        <v>3888</v>
      </c>
      <c r="AL594" s="7">
        <v>90</v>
      </c>
    </row>
    <row r="595" spans="33:38">
      <c r="AG595"/>
      <c r="AK595" s="36">
        <v>3877.5</v>
      </c>
      <c r="AL595" s="7">
        <v>90</v>
      </c>
    </row>
    <row r="596" spans="33:38">
      <c r="AG596"/>
      <c r="AK596" s="36">
        <v>3609</v>
      </c>
      <c r="AL596" s="7">
        <v>90</v>
      </c>
    </row>
    <row r="597" spans="33:38">
      <c r="AG597"/>
      <c r="AK597" s="36">
        <v>3573</v>
      </c>
      <c r="AL597" s="7">
        <v>75</v>
      </c>
    </row>
    <row r="598" spans="33:38">
      <c r="AG598"/>
      <c r="AK598" s="36">
        <v>3549</v>
      </c>
      <c r="AL598" s="7">
        <v>75</v>
      </c>
    </row>
    <row r="599" spans="33:38">
      <c r="AG599"/>
      <c r="AK599" s="36">
        <v>3768</v>
      </c>
      <c r="AL599" s="7">
        <v>90</v>
      </c>
    </row>
    <row r="600" spans="33:38">
      <c r="AG600"/>
      <c r="AK600" s="36">
        <v>3985.5</v>
      </c>
      <c r="AL600" s="7">
        <v>90</v>
      </c>
    </row>
    <row r="601" spans="33:38">
      <c r="AG601"/>
      <c r="AK601" s="36">
        <v>3946.5</v>
      </c>
      <c r="AL601" s="7">
        <v>90</v>
      </c>
    </row>
    <row r="602" spans="33:38">
      <c r="AG602"/>
      <c r="AK602" s="36">
        <v>4368</v>
      </c>
      <c r="AL602" s="7">
        <v>90</v>
      </c>
    </row>
    <row r="603" spans="33:38">
      <c r="AG603"/>
      <c r="AK603" s="36">
        <v>4905</v>
      </c>
      <c r="AL603" s="7">
        <v>90</v>
      </c>
    </row>
    <row r="604" spans="33:38">
      <c r="AG604"/>
      <c r="AK604" s="36">
        <v>5131.5</v>
      </c>
      <c r="AL604" s="7">
        <v>95</v>
      </c>
    </row>
    <row r="605" spans="33:38">
      <c r="AG605"/>
      <c r="AK605" s="36">
        <v>5305.5</v>
      </c>
      <c r="AL605" s="7">
        <v>100</v>
      </c>
    </row>
    <row r="606" spans="33:38">
      <c r="AG606"/>
      <c r="AK606" s="36">
        <v>5073</v>
      </c>
      <c r="AL606" s="7">
        <v>90</v>
      </c>
    </row>
    <row r="607" spans="33:38">
      <c r="AG607"/>
      <c r="AK607" s="36">
        <v>5176.5</v>
      </c>
      <c r="AL607" s="7">
        <v>95</v>
      </c>
    </row>
    <row r="608" spans="33:38">
      <c r="AG608"/>
      <c r="AK608" s="36">
        <v>5385</v>
      </c>
      <c r="AL608" s="7">
        <v>105</v>
      </c>
    </row>
    <row r="609" spans="33:38">
      <c r="AG609"/>
      <c r="AK609" s="36">
        <v>5238</v>
      </c>
      <c r="AL609" s="7">
        <v>100</v>
      </c>
    </row>
    <row r="610" spans="33:38">
      <c r="AG610"/>
      <c r="AK610" s="36">
        <v>5208</v>
      </c>
      <c r="AL610" s="7">
        <v>95</v>
      </c>
    </row>
    <row r="611" spans="33:38">
      <c r="AG611"/>
      <c r="AK611" s="36">
        <v>4957.5</v>
      </c>
      <c r="AL611" s="7">
        <v>90</v>
      </c>
    </row>
    <row r="612" spans="33:38">
      <c r="AG612"/>
      <c r="AK612" s="36">
        <v>5326.5</v>
      </c>
      <c r="AL612" s="7">
        <v>105</v>
      </c>
    </row>
    <row r="613" spans="33:38">
      <c r="AG613"/>
      <c r="AK613" s="36">
        <v>5592</v>
      </c>
      <c r="AL613" s="7">
        <v>120</v>
      </c>
    </row>
    <row r="614" spans="33:38">
      <c r="AG614"/>
      <c r="AK614" s="36">
        <v>5374.5</v>
      </c>
      <c r="AL614" s="7">
        <v>105</v>
      </c>
    </row>
    <row r="615" spans="33:38">
      <c r="AG615"/>
      <c r="AK615" s="36">
        <v>5188.5</v>
      </c>
      <c r="AL615" s="7">
        <v>95</v>
      </c>
    </row>
    <row r="616" spans="33:38">
      <c r="AG616"/>
      <c r="AK616" s="36">
        <v>4752</v>
      </c>
      <c r="AL616" s="7">
        <v>90</v>
      </c>
    </row>
    <row r="617" spans="33:38">
      <c r="AG617"/>
      <c r="AK617" s="36">
        <v>4350</v>
      </c>
      <c r="AL617" s="7">
        <v>90</v>
      </c>
    </row>
    <row r="618" spans="33:38">
      <c r="AG618"/>
      <c r="AK618" s="36">
        <v>3873</v>
      </c>
      <c r="AL618" s="7">
        <v>90</v>
      </c>
    </row>
    <row r="619" spans="33:38">
      <c r="AG619"/>
      <c r="AK619" s="36">
        <v>3753</v>
      </c>
      <c r="AL619" s="7">
        <v>90</v>
      </c>
    </row>
    <row r="620" spans="33:38">
      <c r="AG620"/>
      <c r="AK620" s="36">
        <v>3589.5</v>
      </c>
      <c r="AL620" s="7">
        <v>75</v>
      </c>
    </row>
    <row r="621" spans="33:38">
      <c r="AG621"/>
      <c r="AK621" s="36">
        <v>3538.5</v>
      </c>
      <c r="AL621" s="7">
        <v>75</v>
      </c>
    </row>
    <row r="622" spans="33:38">
      <c r="AG622"/>
      <c r="AK622" s="36">
        <v>3571.5</v>
      </c>
      <c r="AL622" s="7">
        <v>75</v>
      </c>
    </row>
    <row r="623" spans="33:38">
      <c r="AG623"/>
      <c r="AK623" s="36">
        <v>3721.5</v>
      </c>
      <c r="AL623" s="7">
        <v>90</v>
      </c>
    </row>
    <row r="624" spans="33:38">
      <c r="AG624"/>
      <c r="AK624" s="36">
        <v>3904.5</v>
      </c>
      <c r="AL624" s="7">
        <v>90</v>
      </c>
    </row>
    <row r="625" spans="33:38">
      <c r="AG625"/>
      <c r="AK625" s="36">
        <v>3870</v>
      </c>
      <c r="AL625" s="7">
        <v>90</v>
      </c>
    </row>
    <row r="626" spans="33:38">
      <c r="AG626"/>
      <c r="AK626" s="36">
        <v>4303.5</v>
      </c>
      <c r="AL626" s="7">
        <v>90</v>
      </c>
    </row>
    <row r="627" spans="33:38">
      <c r="AG627"/>
      <c r="AK627" s="36">
        <v>4888.5</v>
      </c>
      <c r="AL627" s="7">
        <v>90</v>
      </c>
    </row>
    <row r="628" spans="33:38">
      <c r="AG628"/>
      <c r="AK628" s="36">
        <v>5316</v>
      </c>
      <c r="AL628" s="7">
        <v>100</v>
      </c>
    </row>
    <row r="629" spans="33:38">
      <c r="AG629"/>
      <c r="AK629" s="36">
        <v>5427</v>
      </c>
      <c r="AL629" s="7">
        <v>110</v>
      </c>
    </row>
    <row r="630" spans="33:38">
      <c r="AG630"/>
      <c r="AK630" s="36">
        <v>5197.5</v>
      </c>
      <c r="AL630" s="7">
        <v>95</v>
      </c>
    </row>
    <row r="631" spans="33:38">
      <c r="AG631"/>
      <c r="AK631" s="36">
        <v>5320.5</v>
      </c>
      <c r="AL631" s="7">
        <v>105</v>
      </c>
    </row>
    <row r="632" spans="33:38">
      <c r="AG632"/>
      <c r="AK632" s="36">
        <v>5392.5</v>
      </c>
      <c r="AL632" s="7">
        <v>105</v>
      </c>
    </row>
    <row r="633" spans="33:38">
      <c r="AG633"/>
      <c r="AK633" s="36">
        <v>5280</v>
      </c>
      <c r="AL633" s="7">
        <v>100</v>
      </c>
    </row>
    <row r="634" spans="33:38">
      <c r="AG634"/>
      <c r="AK634" s="36">
        <v>5238</v>
      </c>
      <c r="AL634" s="7">
        <v>100</v>
      </c>
    </row>
    <row r="635" spans="33:38">
      <c r="AG635"/>
      <c r="AK635" s="36">
        <v>5026.5</v>
      </c>
      <c r="AL635" s="7">
        <v>90</v>
      </c>
    </row>
    <row r="636" spans="33:38">
      <c r="AG636"/>
      <c r="AK636" s="36">
        <v>5262</v>
      </c>
      <c r="AL636" s="7">
        <v>100</v>
      </c>
    </row>
    <row r="637" spans="33:38">
      <c r="AG637"/>
      <c r="AK637" s="36">
        <v>5529</v>
      </c>
      <c r="AL637" s="7">
        <v>120</v>
      </c>
    </row>
    <row r="638" spans="33:38">
      <c r="AG638"/>
      <c r="AK638" s="36">
        <v>5317.5</v>
      </c>
      <c r="AL638" s="7">
        <v>100</v>
      </c>
    </row>
    <row r="639" spans="33:38">
      <c r="AG639"/>
      <c r="AK639" s="36">
        <v>5050.5</v>
      </c>
      <c r="AL639" s="7">
        <v>90</v>
      </c>
    </row>
    <row r="640" spans="33:38">
      <c r="AG640"/>
      <c r="AK640" s="36">
        <v>4695</v>
      </c>
      <c r="AL640" s="7">
        <v>90</v>
      </c>
    </row>
    <row r="641" spans="33:38">
      <c r="AG641"/>
      <c r="AK641" s="36">
        <v>4242</v>
      </c>
      <c r="AL641" s="7">
        <v>90</v>
      </c>
    </row>
    <row r="642" spans="33:38">
      <c r="AG642"/>
      <c r="AK642" s="36">
        <v>3993</v>
      </c>
      <c r="AL642" s="7">
        <v>90</v>
      </c>
    </row>
    <row r="643" spans="33:38">
      <c r="AG643"/>
      <c r="AK643" s="36">
        <v>3705</v>
      </c>
      <c r="AL643" s="7">
        <v>90</v>
      </c>
    </row>
    <row r="644" spans="33:38">
      <c r="AG644"/>
      <c r="AK644" s="36">
        <v>3654</v>
      </c>
      <c r="AL644" s="7">
        <v>90</v>
      </c>
    </row>
    <row r="645" spans="33:38">
      <c r="AG645"/>
      <c r="AK645" s="36">
        <v>3564</v>
      </c>
      <c r="AL645" s="7">
        <v>75</v>
      </c>
    </row>
    <row r="646" spans="33:38">
      <c r="AG646"/>
      <c r="AK646" s="36">
        <v>3573</v>
      </c>
      <c r="AL646" s="7">
        <v>75</v>
      </c>
    </row>
    <row r="647" spans="33:38">
      <c r="AG647"/>
      <c r="AK647" s="36">
        <v>3616.5</v>
      </c>
      <c r="AL647" s="7">
        <v>90</v>
      </c>
    </row>
    <row r="648" spans="33:38">
      <c r="AG648"/>
      <c r="AK648" s="36">
        <v>3735</v>
      </c>
      <c r="AL648" s="7">
        <v>90</v>
      </c>
    </row>
    <row r="649" spans="33:38">
      <c r="AG649"/>
      <c r="AK649" s="36">
        <v>3699</v>
      </c>
      <c r="AL649" s="7">
        <v>90</v>
      </c>
    </row>
    <row r="650" spans="33:38">
      <c r="AG650"/>
      <c r="AK650" s="36">
        <v>4017</v>
      </c>
      <c r="AL650" s="7">
        <v>90</v>
      </c>
    </row>
    <row r="651" spans="33:38">
      <c r="AG651"/>
      <c r="AK651" s="36">
        <v>4363.5</v>
      </c>
      <c r="AL651" s="7">
        <v>90</v>
      </c>
    </row>
    <row r="652" spans="33:38">
      <c r="AG652"/>
      <c r="AK652" s="36">
        <v>4758</v>
      </c>
      <c r="AL652" s="7">
        <v>90</v>
      </c>
    </row>
    <row r="653" spans="33:38">
      <c r="AG653"/>
      <c r="AK653" s="36">
        <v>4956</v>
      </c>
      <c r="AL653" s="7">
        <v>90</v>
      </c>
    </row>
    <row r="654" spans="33:38">
      <c r="AG654"/>
      <c r="AK654" s="36">
        <v>4684.5</v>
      </c>
      <c r="AL654" s="7">
        <v>90</v>
      </c>
    </row>
    <row r="655" spans="33:38">
      <c r="AG655"/>
      <c r="AK655" s="36">
        <v>4744.5</v>
      </c>
      <c r="AL655" s="7">
        <v>90</v>
      </c>
    </row>
    <row r="656" spans="33:38">
      <c r="AG656"/>
      <c r="AK656" s="36">
        <v>4813.5</v>
      </c>
      <c r="AL656" s="7">
        <v>90</v>
      </c>
    </row>
    <row r="657" spans="33:38">
      <c r="AG657"/>
      <c r="AK657" s="36">
        <v>4650</v>
      </c>
      <c r="AL657" s="7">
        <v>90</v>
      </c>
    </row>
    <row r="658" spans="33:38">
      <c r="AG658"/>
      <c r="AK658" s="36">
        <v>4597.5</v>
      </c>
      <c r="AL658" s="7">
        <v>90</v>
      </c>
    </row>
    <row r="659" spans="33:38">
      <c r="AG659"/>
      <c r="AK659" s="36">
        <v>4497</v>
      </c>
      <c r="AL659" s="7">
        <v>90</v>
      </c>
    </row>
    <row r="660" spans="33:38">
      <c r="AG660"/>
      <c r="AK660" s="36">
        <v>4882.5</v>
      </c>
      <c r="AL660" s="7">
        <v>90</v>
      </c>
    </row>
    <row r="661" spans="33:38">
      <c r="AG661"/>
      <c r="AK661" s="36">
        <v>5317.5</v>
      </c>
      <c r="AL661" s="7">
        <v>100</v>
      </c>
    </row>
    <row r="662" spans="33:38">
      <c r="AG662"/>
      <c r="AK662" s="36">
        <v>5181</v>
      </c>
      <c r="AL662" s="7">
        <v>95</v>
      </c>
    </row>
    <row r="663" spans="33:38">
      <c r="AG663"/>
      <c r="AK663" s="36">
        <v>4954.5</v>
      </c>
      <c r="AL663" s="7">
        <v>90</v>
      </c>
    </row>
    <row r="664" spans="33:38">
      <c r="AG664"/>
      <c r="AK664" s="36">
        <v>4492.5</v>
      </c>
      <c r="AL664" s="7">
        <v>90</v>
      </c>
    </row>
    <row r="665" spans="33:38">
      <c r="AG665"/>
      <c r="AK665" s="36">
        <v>4051.5</v>
      </c>
      <c r="AL665" s="7">
        <v>90</v>
      </c>
    </row>
    <row r="666" spans="33:38">
      <c r="AG666"/>
      <c r="AK666" s="36">
        <v>3760.5</v>
      </c>
      <c r="AL666" s="7">
        <v>90</v>
      </c>
    </row>
    <row r="667" spans="33:38">
      <c r="AG667"/>
      <c r="AK667" s="36">
        <v>3703.5</v>
      </c>
      <c r="AL667" s="7">
        <v>90</v>
      </c>
    </row>
    <row r="668" spans="33:38">
      <c r="AG668"/>
      <c r="AK668" s="36">
        <v>3556.5</v>
      </c>
      <c r="AL668" s="7">
        <v>75</v>
      </c>
    </row>
    <row r="669" spans="33:38">
      <c r="AG669"/>
      <c r="AK669" s="36">
        <v>3457.5</v>
      </c>
      <c r="AL669" s="7">
        <v>75</v>
      </c>
    </row>
    <row r="670" spans="33:38">
      <c r="AG670"/>
      <c r="AK670" s="36">
        <v>3426</v>
      </c>
      <c r="AL670" s="7">
        <v>75</v>
      </c>
    </row>
    <row r="671" spans="33:38">
      <c r="AG671"/>
      <c r="AK671" s="36">
        <v>3450</v>
      </c>
      <c r="AL671" s="7">
        <v>75</v>
      </c>
    </row>
    <row r="672" spans="33:38">
      <c r="AG672"/>
      <c r="AK672" s="36">
        <v>3423</v>
      </c>
      <c r="AL672" s="7">
        <v>75</v>
      </c>
    </row>
    <row r="673" spans="33:38">
      <c r="AG673"/>
      <c r="AK673" s="36">
        <v>3216</v>
      </c>
      <c r="AL673" s="7">
        <v>75</v>
      </c>
    </row>
    <row r="674" spans="33:38">
      <c r="AG674"/>
      <c r="AK674" s="36">
        <v>3201</v>
      </c>
      <c r="AL674" s="7">
        <v>75</v>
      </c>
    </row>
    <row r="675" spans="33:38">
      <c r="AG675"/>
      <c r="AK675" s="36">
        <v>3048</v>
      </c>
      <c r="AL675" s="7">
        <v>50</v>
      </c>
    </row>
    <row r="676" spans="33:38">
      <c r="AG676"/>
      <c r="AK676" s="36">
        <v>3429</v>
      </c>
      <c r="AL676" s="7">
        <v>75</v>
      </c>
    </row>
    <row r="677" spans="33:38">
      <c r="AG677"/>
      <c r="AK677" s="36">
        <v>3535.5</v>
      </c>
      <c r="AL677" s="7">
        <v>75</v>
      </c>
    </row>
    <row r="678" spans="33:38">
      <c r="AG678"/>
      <c r="AK678" s="36">
        <v>3561</v>
      </c>
      <c r="AL678" s="7">
        <v>75</v>
      </c>
    </row>
    <row r="679" spans="33:38">
      <c r="AG679"/>
      <c r="AK679" s="36">
        <v>3591</v>
      </c>
      <c r="AL679" s="7">
        <v>75</v>
      </c>
    </row>
    <row r="680" spans="33:38">
      <c r="AG680"/>
      <c r="AK680" s="36">
        <v>3519</v>
      </c>
      <c r="AL680" s="7">
        <v>75</v>
      </c>
    </row>
    <row r="681" spans="33:38">
      <c r="AG681"/>
      <c r="AK681" s="36">
        <v>3495</v>
      </c>
      <c r="AL681" s="7">
        <v>75</v>
      </c>
    </row>
    <row r="682" spans="33:38">
      <c r="AG682"/>
      <c r="AK682" s="36">
        <v>3444</v>
      </c>
      <c r="AL682" s="7">
        <v>75</v>
      </c>
    </row>
    <row r="683" spans="33:38">
      <c r="AG683"/>
      <c r="AK683" s="36">
        <v>3621</v>
      </c>
      <c r="AL683" s="7">
        <v>90</v>
      </c>
    </row>
    <row r="684" spans="33:38">
      <c r="AG684"/>
      <c r="AK684" s="36">
        <v>4195.5</v>
      </c>
      <c r="AL684" s="7">
        <v>90</v>
      </c>
    </row>
    <row r="685" spans="33:38">
      <c r="AG685"/>
      <c r="AK685" s="36">
        <v>4683</v>
      </c>
      <c r="AL685" s="7">
        <v>90</v>
      </c>
    </row>
    <row r="686" spans="33:38">
      <c r="AG686"/>
      <c r="AK686" s="36">
        <v>4534.5</v>
      </c>
      <c r="AL686" s="7">
        <v>90</v>
      </c>
    </row>
    <row r="687" spans="33:38">
      <c r="AG687"/>
      <c r="AK687" s="36">
        <v>4369.5</v>
      </c>
      <c r="AL687" s="7">
        <v>90</v>
      </c>
    </row>
    <row r="688" spans="33:38">
      <c r="AG688"/>
      <c r="AK688" s="36">
        <v>3966</v>
      </c>
      <c r="AL688" s="7">
        <v>90</v>
      </c>
    </row>
    <row r="689" spans="33:38">
      <c r="AG689"/>
      <c r="AK689" s="36">
        <v>3759</v>
      </c>
      <c r="AL689" s="7">
        <v>90</v>
      </c>
    </row>
    <row r="690" spans="33:38">
      <c r="AG690"/>
      <c r="AK690" s="36">
        <v>3703.5</v>
      </c>
      <c r="AL690" s="7">
        <v>90</v>
      </c>
    </row>
    <row r="691" spans="33:38">
      <c r="AG691"/>
      <c r="AK691" s="36">
        <v>3303</v>
      </c>
      <c r="AL691" s="7">
        <v>75</v>
      </c>
    </row>
    <row r="692" spans="33:38">
      <c r="AG692"/>
      <c r="AK692" s="36">
        <v>3243</v>
      </c>
      <c r="AL692" s="7">
        <v>75</v>
      </c>
    </row>
    <row r="693" spans="33:38">
      <c r="AG693"/>
      <c r="AK693" s="36">
        <v>3208.5</v>
      </c>
      <c r="AL693" s="7">
        <v>75</v>
      </c>
    </row>
    <row r="694" spans="33:38">
      <c r="AG694"/>
      <c r="AK694" s="36">
        <v>3174</v>
      </c>
      <c r="AL694" s="7">
        <v>50</v>
      </c>
    </row>
    <row r="695" spans="33:38">
      <c r="AG695"/>
      <c r="AK695" s="36">
        <v>3445.5</v>
      </c>
      <c r="AL695" s="7">
        <v>75</v>
      </c>
    </row>
    <row r="696" spans="33:38">
      <c r="AG696"/>
      <c r="AK696" s="36">
        <v>3769.5</v>
      </c>
      <c r="AL696" s="7">
        <v>90</v>
      </c>
    </row>
    <row r="697" spans="33:38">
      <c r="AG697"/>
      <c r="AK697" s="36">
        <v>3916.5</v>
      </c>
      <c r="AL697" s="7">
        <v>90</v>
      </c>
    </row>
    <row r="698" spans="33:38">
      <c r="AG698"/>
      <c r="AK698" s="36">
        <v>4414.5</v>
      </c>
      <c r="AL698" s="7">
        <v>90</v>
      </c>
    </row>
    <row r="699" spans="33:38">
      <c r="AG699"/>
      <c r="AK699" s="36">
        <v>4840.5</v>
      </c>
      <c r="AL699" s="7">
        <v>90</v>
      </c>
    </row>
    <row r="700" spans="33:38">
      <c r="AG700"/>
      <c r="AK700" s="36">
        <v>5248.5</v>
      </c>
      <c r="AL700" s="7">
        <v>100</v>
      </c>
    </row>
    <row r="701" spans="33:38">
      <c r="AG701"/>
      <c r="AK701" s="36">
        <v>5328</v>
      </c>
      <c r="AL701" s="7">
        <v>105</v>
      </c>
    </row>
    <row r="702" spans="33:38">
      <c r="AG702"/>
      <c r="AK702" s="36">
        <v>5133</v>
      </c>
      <c r="AL702" s="7">
        <v>95</v>
      </c>
    </row>
    <row r="703" spans="33:38">
      <c r="AG703"/>
      <c r="AK703" s="36">
        <v>5010</v>
      </c>
      <c r="AL703" s="7">
        <v>90</v>
      </c>
    </row>
    <row r="704" spans="33:38">
      <c r="AG704"/>
      <c r="AK704" s="36">
        <v>5116.5</v>
      </c>
      <c r="AL704" s="7">
        <v>95</v>
      </c>
    </row>
    <row r="705" spans="33:38">
      <c r="AG705"/>
      <c r="AK705" s="36">
        <v>4996.5</v>
      </c>
      <c r="AL705" s="7">
        <v>90</v>
      </c>
    </row>
    <row r="706" spans="33:38">
      <c r="AG706"/>
      <c r="AK706" s="36">
        <v>5010</v>
      </c>
      <c r="AL706" s="7">
        <v>90</v>
      </c>
    </row>
    <row r="707" spans="33:38">
      <c r="AG707"/>
      <c r="AK707" s="36">
        <v>4917</v>
      </c>
      <c r="AL707" s="7">
        <v>90</v>
      </c>
    </row>
    <row r="708" spans="33:38">
      <c r="AG708"/>
      <c r="AK708" s="36">
        <v>5290.5</v>
      </c>
      <c r="AL708" s="7">
        <v>100</v>
      </c>
    </row>
    <row r="709" spans="33:38">
      <c r="AG709"/>
      <c r="AK709" s="36">
        <v>5448</v>
      </c>
      <c r="AL709" s="7">
        <v>110</v>
      </c>
    </row>
    <row r="710" spans="33:38">
      <c r="AG710"/>
      <c r="AK710" s="36">
        <v>5331</v>
      </c>
      <c r="AL710" s="7">
        <v>105</v>
      </c>
    </row>
    <row r="711" spans="33:38">
      <c r="AG711"/>
      <c r="AK711" s="36">
        <v>4972.5</v>
      </c>
      <c r="AL711" s="7">
        <v>90</v>
      </c>
    </row>
    <row r="712" spans="33:38">
      <c r="AG712"/>
      <c r="AK712" s="36">
        <v>4501.5</v>
      </c>
      <c r="AL712" s="7">
        <v>90</v>
      </c>
    </row>
    <row r="713" spans="33:38">
      <c r="AG713"/>
      <c r="AK713" s="36">
        <v>4080</v>
      </c>
      <c r="AL713" s="7">
        <v>90</v>
      </c>
    </row>
    <row r="714" spans="33:38">
      <c r="AG714"/>
      <c r="AK714" s="36">
        <v>3915</v>
      </c>
      <c r="AL714" s="7">
        <v>90</v>
      </c>
    </row>
    <row r="715" spans="33:38">
      <c r="AG715"/>
      <c r="AK715" s="36">
        <v>3825</v>
      </c>
      <c r="AL715" s="7">
        <v>90</v>
      </c>
    </row>
    <row r="716" spans="33:38">
      <c r="AG716"/>
      <c r="AK716" s="36">
        <v>3670.5</v>
      </c>
      <c r="AL716" s="7">
        <v>90</v>
      </c>
    </row>
    <row r="717" spans="33:38">
      <c r="AG717"/>
      <c r="AK717" s="36">
        <v>3618</v>
      </c>
      <c r="AL717" s="7">
        <v>90</v>
      </c>
    </row>
    <row r="718" spans="33:38">
      <c r="AG718"/>
      <c r="AK718" s="36">
        <v>3586.5</v>
      </c>
      <c r="AL718" s="7">
        <v>75</v>
      </c>
    </row>
    <row r="719" spans="33:38">
      <c r="AG719"/>
      <c r="AK719" s="36">
        <v>3678</v>
      </c>
      <c r="AL719" s="7">
        <v>90</v>
      </c>
    </row>
    <row r="720" spans="33:38">
      <c r="AG720"/>
      <c r="AK720" s="36">
        <v>3879</v>
      </c>
      <c r="AL720" s="7">
        <v>90</v>
      </c>
    </row>
    <row r="721" spans="33:38">
      <c r="AG721"/>
      <c r="AK721" s="36">
        <v>3892.5</v>
      </c>
      <c r="AL721" s="7">
        <v>90</v>
      </c>
    </row>
    <row r="722" spans="33:38">
      <c r="AG722"/>
      <c r="AK722" s="36">
        <v>4453.5</v>
      </c>
      <c r="AL722" s="7">
        <v>90</v>
      </c>
    </row>
    <row r="723" spans="33:38">
      <c r="AG723"/>
      <c r="AK723" s="36">
        <v>4828.5</v>
      </c>
      <c r="AL723" s="7">
        <v>90</v>
      </c>
    </row>
    <row r="724" spans="33:38">
      <c r="AG724"/>
      <c r="AK724" s="36">
        <v>5154</v>
      </c>
      <c r="AL724" s="7">
        <v>95</v>
      </c>
    </row>
    <row r="725" spans="33:38">
      <c r="AG725"/>
      <c r="AK725" s="36">
        <v>5389.5</v>
      </c>
      <c r="AL725" s="7">
        <v>105</v>
      </c>
    </row>
    <row r="726" spans="33:38">
      <c r="AG726"/>
      <c r="AK726" s="36">
        <v>5104.5</v>
      </c>
      <c r="AL726" s="7">
        <v>95</v>
      </c>
    </row>
    <row r="727" spans="33:38">
      <c r="AG727"/>
      <c r="AK727" s="36">
        <v>5200.5</v>
      </c>
      <c r="AL727" s="7">
        <v>95</v>
      </c>
    </row>
    <row r="728" spans="33:38">
      <c r="AG728"/>
      <c r="AK728" s="36">
        <v>5275.5</v>
      </c>
      <c r="AL728" s="7">
        <v>100</v>
      </c>
    </row>
    <row r="729" spans="33:38">
      <c r="AG729"/>
      <c r="AK729" s="36">
        <v>5211</v>
      </c>
      <c r="AL729" s="7">
        <v>95</v>
      </c>
    </row>
    <row r="730" spans="33:38">
      <c r="AG730"/>
      <c r="AK730" s="36">
        <v>5178</v>
      </c>
      <c r="AL730" s="7">
        <v>95</v>
      </c>
    </row>
    <row r="731" spans="33:38">
      <c r="AG731"/>
      <c r="AK731" s="36">
        <v>4965</v>
      </c>
      <c r="AL731" s="7">
        <v>90</v>
      </c>
    </row>
    <row r="732" spans="33:38">
      <c r="AG732"/>
      <c r="AK732" s="36">
        <v>5284.5</v>
      </c>
      <c r="AL732" s="7">
        <v>100</v>
      </c>
    </row>
    <row r="733" spans="33:38">
      <c r="AG733"/>
      <c r="AK733" s="36">
        <v>5514</v>
      </c>
      <c r="AL733" s="7">
        <v>110</v>
      </c>
    </row>
    <row r="734" spans="33:38">
      <c r="AG734"/>
      <c r="AK734" s="36">
        <v>5265</v>
      </c>
      <c r="AL734" s="7">
        <v>100</v>
      </c>
    </row>
    <row r="735" spans="33:38">
      <c r="AG735"/>
      <c r="AK735" s="36">
        <v>5035.5</v>
      </c>
      <c r="AL735" s="7">
        <v>90</v>
      </c>
    </row>
    <row r="736" spans="33:38">
      <c r="AG736"/>
      <c r="AK736" s="36">
        <v>4548</v>
      </c>
      <c r="AL736" s="7">
        <v>90</v>
      </c>
    </row>
    <row r="737" spans="33:38">
      <c r="AG737"/>
      <c r="AK737" s="36">
        <v>4158</v>
      </c>
      <c r="AL737" s="7">
        <v>90</v>
      </c>
    </row>
    <row r="738" spans="33:38">
      <c r="AG738"/>
      <c r="AK738" s="36">
        <v>3852</v>
      </c>
      <c r="AL738" s="7">
        <v>90</v>
      </c>
    </row>
    <row r="739" spans="33:38">
      <c r="AG739"/>
      <c r="AK739" s="36">
        <v>3687</v>
      </c>
      <c r="AL739" s="7">
        <v>90</v>
      </c>
    </row>
    <row r="740" spans="33:38">
      <c r="AG740"/>
      <c r="AK740" s="36">
        <v>3547.5</v>
      </c>
      <c r="AL740" s="7">
        <v>75</v>
      </c>
    </row>
    <row r="741" spans="33:38">
      <c r="AG741"/>
      <c r="AK741" s="36">
        <v>3484.5</v>
      </c>
      <c r="AL741" s="7">
        <v>75</v>
      </c>
    </row>
    <row r="742" spans="33:38">
      <c r="AG742"/>
      <c r="AK742" s="36">
        <v>3522</v>
      </c>
      <c r="AL742" s="7">
        <v>75</v>
      </c>
    </row>
    <row r="743" spans="33:38">
      <c r="AG743"/>
      <c r="AK743" s="36">
        <v>3570</v>
      </c>
      <c r="AL743" s="7">
        <v>75</v>
      </c>
    </row>
    <row r="744" spans="33:38">
      <c r="AG744"/>
      <c r="AK744" s="36">
        <v>3927</v>
      </c>
      <c r="AL744" s="7">
        <v>90</v>
      </c>
    </row>
    <row r="745" spans="33:38">
      <c r="AG745"/>
      <c r="AK745" s="36">
        <v>3886.5</v>
      </c>
      <c r="AL745" s="7">
        <v>90</v>
      </c>
    </row>
    <row r="746" spans="33:38">
      <c r="AG746"/>
      <c r="AK746" s="36">
        <v>4185</v>
      </c>
      <c r="AL746" s="7">
        <v>90</v>
      </c>
    </row>
    <row r="747" spans="33:38">
      <c r="AG747"/>
      <c r="AK747" s="36">
        <v>4801.5</v>
      </c>
      <c r="AL747" s="7">
        <v>90</v>
      </c>
    </row>
    <row r="748" spans="33:38">
      <c r="AG748"/>
      <c r="AK748" s="36">
        <v>5083.5</v>
      </c>
      <c r="AL748" s="7">
        <v>90</v>
      </c>
    </row>
    <row r="749" spans="33:38">
      <c r="AG749"/>
      <c r="AK749" s="36">
        <v>5313</v>
      </c>
      <c r="AL749" s="7">
        <v>100</v>
      </c>
    </row>
    <row r="750" spans="33:38">
      <c r="AG750"/>
      <c r="AK750" s="36">
        <v>5071.5</v>
      </c>
      <c r="AL750" s="7">
        <v>90</v>
      </c>
    </row>
    <row r="751" spans="33:38">
      <c r="AG751"/>
      <c r="AK751" s="36">
        <v>5251.5</v>
      </c>
      <c r="AL751" s="7">
        <v>100</v>
      </c>
    </row>
    <row r="752" spans="33:38">
      <c r="AG752"/>
      <c r="AK752" s="36">
        <v>5314.5</v>
      </c>
      <c r="AL752" s="7">
        <v>100</v>
      </c>
    </row>
    <row r="753" spans="33:38">
      <c r="AG753"/>
      <c r="AK753" s="36">
        <v>5200.5</v>
      </c>
      <c r="AL753" s="7">
        <v>95</v>
      </c>
    </row>
    <row r="754" spans="33:38">
      <c r="AG754"/>
      <c r="AK754" s="36">
        <v>5082</v>
      </c>
      <c r="AL754" s="7">
        <v>90</v>
      </c>
    </row>
    <row r="755" spans="33:38">
      <c r="AG755"/>
      <c r="AK755" s="36">
        <v>4890</v>
      </c>
      <c r="AL755" s="7">
        <v>90</v>
      </c>
    </row>
    <row r="756" spans="33:38">
      <c r="AG756"/>
      <c r="AK756" s="36">
        <v>5164.5</v>
      </c>
      <c r="AL756" s="7">
        <v>95</v>
      </c>
    </row>
    <row r="757" spans="33:38">
      <c r="AG757"/>
      <c r="AK757" s="36">
        <v>5508</v>
      </c>
      <c r="AL757" s="7">
        <v>110</v>
      </c>
    </row>
    <row r="758" spans="33:38">
      <c r="AG758"/>
      <c r="AK758" s="36">
        <v>5287.5</v>
      </c>
      <c r="AL758" s="7">
        <v>100</v>
      </c>
    </row>
    <row r="759" spans="33:38">
      <c r="AG759"/>
      <c r="AK759" s="36">
        <v>5037</v>
      </c>
      <c r="AL759" s="7">
        <v>90</v>
      </c>
    </row>
    <row r="760" spans="33:38">
      <c r="AG760"/>
      <c r="AK760" s="36">
        <v>4524</v>
      </c>
      <c r="AL760" s="7">
        <v>90</v>
      </c>
    </row>
    <row r="761" spans="33:38">
      <c r="AG761"/>
      <c r="AK761" s="36">
        <v>4237.5</v>
      </c>
      <c r="AL761" s="7">
        <v>90</v>
      </c>
    </row>
    <row r="762" spans="33:38">
      <c r="AG762"/>
      <c r="AK762" s="36">
        <v>3925.5</v>
      </c>
      <c r="AL762" s="7">
        <v>90</v>
      </c>
    </row>
    <row r="763" spans="33:38">
      <c r="AG763"/>
      <c r="AK763" s="36">
        <v>3571.5</v>
      </c>
      <c r="AL763" s="7">
        <v>75</v>
      </c>
    </row>
    <row r="764" spans="33:38">
      <c r="AG764"/>
      <c r="AK764" s="36">
        <v>3486</v>
      </c>
      <c r="AL764" s="7">
        <v>75</v>
      </c>
    </row>
    <row r="765" spans="33:38">
      <c r="AG765"/>
      <c r="AK765" s="36">
        <v>3375</v>
      </c>
      <c r="AL765" s="7">
        <v>75</v>
      </c>
    </row>
    <row r="766" spans="33:38">
      <c r="AG766"/>
      <c r="AK766" s="36">
        <v>3342</v>
      </c>
      <c r="AL766" s="7">
        <v>75</v>
      </c>
    </row>
    <row r="767" spans="33:38">
      <c r="AG767"/>
      <c r="AK767" s="36">
        <v>3517.5</v>
      </c>
      <c r="AL767" s="7">
        <v>75</v>
      </c>
    </row>
    <row r="768" spans="33:38">
      <c r="AG768"/>
      <c r="AK768" s="36">
        <v>3834</v>
      </c>
      <c r="AL768" s="7">
        <v>90</v>
      </c>
    </row>
    <row r="769" spans="33:38">
      <c r="AG769"/>
      <c r="AK769" s="36">
        <v>3735</v>
      </c>
      <c r="AL769" s="7">
        <v>90</v>
      </c>
    </row>
    <row r="770" spans="33:38">
      <c r="AG770"/>
      <c r="AK770" s="36">
        <v>4168.5</v>
      </c>
      <c r="AL770" s="7">
        <v>90</v>
      </c>
    </row>
    <row r="771" spans="33:38">
      <c r="AG771"/>
      <c r="AK771" s="36">
        <v>4719</v>
      </c>
      <c r="AL771" s="7">
        <v>90</v>
      </c>
    </row>
    <row r="772" spans="33:38">
      <c r="AG772"/>
      <c r="AK772" s="36">
        <v>5083.5</v>
      </c>
      <c r="AL772" s="7">
        <v>90</v>
      </c>
    </row>
    <row r="773" spans="33:38">
      <c r="AG773"/>
      <c r="AK773" s="36">
        <v>5325</v>
      </c>
      <c r="AL773" s="7">
        <v>105</v>
      </c>
    </row>
    <row r="774" spans="33:38">
      <c r="AG774"/>
      <c r="AK774" s="36">
        <v>5068.5</v>
      </c>
      <c r="AL774" s="7">
        <v>90</v>
      </c>
    </row>
    <row r="775" spans="33:38">
      <c r="AG775"/>
      <c r="AK775" s="36">
        <v>5196</v>
      </c>
      <c r="AL775" s="7">
        <v>95</v>
      </c>
    </row>
    <row r="776" spans="33:38">
      <c r="AG776"/>
      <c r="AK776" s="36">
        <v>5340</v>
      </c>
      <c r="AL776" s="7">
        <v>105</v>
      </c>
    </row>
    <row r="777" spans="33:38">
      <c r="AG777"/>
      <c r="AK777" s="36">
        <v>5188.5</v>
      </c>
      <c r="AL777" s="7">
        <v>95</v>
      </c>
    </row>
    <row r="778" spans="33:38">
      <c r="AG778"/>
      <c r="AK778" s="36">
        <v>5112</v>
      </c>
      <c r="AL778" s="7">
        <v>95</v>
      </c>
    </row>
    <row r="779" spans="33:38">
      <c r="AG779"/>
      <c r="AK779" s="36">
        <v>4984.5</v>
      </c>
      <c r="AL779" s="7">
        <v>90</v>
      </c>
    </row>
    <row r="780" spans="33:38">
      <c r="AG780"/>
      <c r="AK780" s="36">
        <v>5197.5</v>
      </c>
      <c r="AL780" s="7">
        <v>95</v>
      </c>
    </row>
    <row r="781" spans="33:38">
      <c r="AG781"/>
      <c r="AK781" s="36">
        <v>5473.5</v>
      </c>
      <c r="AL781" s="7">
        <v>110</v>
      </c>
    </row>
    <row r="782" spans="33:38">
      <c r="AG782"/>
      <c r="AK782" s="36">
        <v>5284.5</v>
      </c>
      <c r="AL782" s="7">
        <v>100</v>
      </c>
    </row>
    <row r="783" spans="33:38">
      <c r="AG783"/>
      <c r="AK783" s="36">
        <v>5098.5</v>
      </c>
      <c r="AL783" s="7">
        <v>90</v>
      </c>
    </row>
    <row r="784" spans="33:38">
      <c r="AG784"/>
      <c r="AK784" s="36">
        <v>4560</v>
      </c>
      <c r="AL784" s="7">
        <v>90</v>
      </c>
    </row>
    <row r="785" spans="33:38">
      <c r="AG785"/>
      <c r="AK785" s="36">
        <v>4107</v>
      </c>
      <c r="AL785" s="7">
        <v>90</v>
      </c>
    </row>
    <row r="786" spans="33:38">
      <c r="AG786"/>
      <c r="AK786" s="36">
        <v>3823.5</v>
      </c>
      <c r="AL786" s="7">
        <v>90</v>
      </c>
    </row>
    <row r="787" spans="33:38">
      <c r="AG787"/>
      <c r="AK787" s="36">
        <v>3454.5</v>
      </c>
      <c r="AL787" s="7">
        <v>75</v>
      </c>
    </row>
    <row r="788" spans="33:38">
      <c r="AG788"/>
      <c r="AK788" s="36">
        <v>3487.5</v>
      </c>
      <c r="AL788" s="7">
        <v>75</v>
      </c>
    </row>
    <row r="789" spans="33:38">
      <c r="AG789"/>
      <c r="AK789" s="36">
        <v>3522</v>
      </c>
      <c r="AL789" s="7">
        <v>75</v>
      </c>
    </row>
    <row r="790" spans="33:38">
      <c r="AG790"/>
      <c r="AK790" s="36">
        <v>3481.5</v>
      </c>
      <c r="AL790" s="7">
        <v>75</v>
      </c>
    </row>
    <row r="791" spans="33:38">
      <c r="AG791"/>
      <c r="AK791" s="36">
        <v>3648</v>
      </c>
      <c r="AL791" s="7">
        <v>90</v>
      </c>
    </row>
    <row r="792" spans="33:38">
      <c r="AG792"/>
      <c r="AK792" s="36">
        <v>3930</v>
      </c>
      <c r="AL792" s="7">
        <v>90</v>
      </c>
    </row>
    <row r="793" spans="33:38">
      <c r="AG793"/>
      <c r="AK793" s="36">
        <v>3843</v>
      </c>
      <c r="AL793" s="7">
        <v>90</v>
      </c>
    </row>
    <row r="794" spans="33:38">
      <c r="AG794"/>
      <c r="AK794" s="36">
        <v>4249.5</v>
      </c>
      <c r="AL794" s="7">
        <v>90</v>
      </c>
    </row>
    <row r="795" spans="33:38">
      <c r="AG795"/>
      <c r="AK795" s="36">
        <v>4690.5</v>
      </c>
      <c r="AL795" s="7">
        <v>90</v>
      </c>
    </row>
    <row r="796" spans="33:38">
      <c r="AG796"/>
      <c r="AK796" s="36">
        <v>4969.5</v>
      </c>
      <c r="AL796" s="7">
        <v>90</v>
      </c>
    </row>
    <row r="797" spans="33:38">
      <c r="AG797"/>
      <c r="AK797" s="36">
        <v>5322</v>
      </c>
      <c r="AL797" s="7">
        <v>105</v>
      </c>
    </row>
    <row r="798" spans="33:38">
      <c r="AG798"/>
      <c r="AK798" s="36">
        <v>5028</v>
      </c>
      <c r="AL798" s="7">
        <v>90</v>
      </c>
    </row>
    <row r="799" spans="33:38">
      <c r="AG799"/>
      <c r="AK799" s="36">
        <v>4972.5</v>
      </c>
      <c r="AL799" s="7">
        <v>90</v>
      </c>
    </row>
    <row r="800" spans="33:38">
      <c r="AG800"/>
      <c r="AK800" s="36">
        <v>5193</v>
      </c>
      <c r="AL800" s="7">
        <v>95</v>
      </c>
    </row>
    <row r="801" spans="33:38">
      <c r="AG801"/>
      <c r="AK801" s="36">
        <v>5098.5</v>
      </c>
      <c r="AL801" s="7">
        <v>90</v>
      </c>
    </row>
    <row r="802" spans="33:38">
      <c r="AG802"/>
      <c r="AK802" s="36">
        <v>4954.5</v>
      </c>
      <c r="AL802" s="7">
        <v>90</v>
      </c>
    </row>
    <row r="803" spans="33:38">
      <c r="AG803"/>
      <c r="AK803" s="36">
        <v>4900.5</v>
      </c>
      <c r="AL803" s="7">
        <v>90</v>
      </c>
    </row>
    <row r="804" spans="33:38">
      <c r="AG804"/>
      <c r="AK804" s="36">
        <v>5119.5</v>
      </c>
      <c r="AL804" s="7">
        <v>95</v>
      </c>
    </row>
    <row r="805" spans="33:38">
      <c r="AG805"/>
      <c r="AK805" s="36">
        <v>5296.5</v>
      </c>
      <c r="AL805" s="7">
        <v>100</v>
      </c>
    </row>
    <row r="806" spans="33:38">
      <c r="AG806"/>
      <c r="AK806" s="36">
        <v>5145</v>
      </c>
      <c r="AL806" s="7">
        <v>95</v>
      </c>
    </row>
    <row r="807" spans="33:38">
      <c r="AG807"/>
      <c r="AK807" s="36">
        <v>4845</v>
      </c>
      <c r="AL807" s="7">
        <v>90</v>
      </c>
    </row>
    <row r="808" spans="33:38">
      <c r="AG808"/>
      <c r="AK808" s="36">
        <v>4308</v>
      </c>
      <c r="AL808" s="7">
        <v>90</v>
      </c>
    </row>
    <row r="809" spans="33:38">
      <c r="AG809"/>
      <c r="AK809" s="36">
        <v>3892.5</v>
      </c>
      <c r="AL809" s="7">
        <v>90</v>
      </c>
    </row>
    <row r="810" spans="33:38">
      <c r="AG810"/>
      <c r="AK810" s="36">
        <v>3642</v>
      </c>
      <c r="AL810" s="7">
        <v>90</v>
      </c>
    </row>
    <row r="811" spans="33:38">
      <c r="AG811"/>
      <c r="AK811" s="36">
        <v>3550.5</v>
      </c>
      <c r="AL811" s="7">
        <v>75</v>
      </c>
    </row>
    <row r="812" spans="33:38">
      <c r="AG812"/>
      <c r="AK812" s="36">
        <v>3429</v>
      </c>
      <c r="AL812" s="7">
        <v>75</v>
      </c>
    </row>
    <row r="813" spans="33:38">
      <c r="AG813"/>
      <c r="AK813" s="36">
        <v>3364.5</v>
      </c>
      <c r="AL813" s="7">
        <v>75</v>
      </c>
    </row>
    <row r="814" spans="33:38">
      <c r="AG814"/>
      <c r="AK814" s="36">
        <v>3298.5</v>
      </c>
      <c r="AL814" s="7">
        <v>75</v>
      </c>
    </row>
    <row r="815" spans="33:38">
      <c r="AG815"/>
      <c r="AK815" s="36">
        <v>3375</v>
      </c>
      <c r="AL815" s="7">
        <v>75</v>
      </c>
    </row>
    <row r="816" spans="33:38">
      <c r="AG816"/>
      <c r="AK816" s="36">
        <v>3556.5</v>
      </c>
      <c r="AL816" s="7">
        <v>75</v>
      </c>
    </row>
    <row r="817" spans="33:38">
      <c r="AG817"/>
      <c r="AK817" s="36">
        <v>3517.5</v>
      </c>
      <c r="AL817" s="7">
        <v>75</v>
      </c>
    </row>
    <row r="818" spans="33:38">
      <c r="AG818"/>
      <c r="AK818" s="36">
        <v>3756</v>
      </c>
      <c r="AL818" s="7">
        <v>90</v>
      </c>
    </row>
    <row r="819" spans="33:38">
      <c r="AG819"/>
      <c r="AK819" s="36">
        <v>4093.5</v>
      </c>
      <c r="AL819" s="7">
        <v>90</v>
      </c>
    </row>
    <row r="820" spans="33:38">
      <c r="AG820"/>
      <c r="AK820" s="36">
        <v>4416</v>
      </c>
      <c r="AL820" s="7">
        <v>90</v>
      </c>
    </row>
    <row r="821" spans="33:38">
      <c r="AG821"/>
      <c r="AK821" s="36">
        <v>4491</v>
      </c>
      <c r="AL821" s="7">
        <v>90</v>
      </c>
    </row>
    <row r="822" spans="33:38">
      <c r="AG822"/>
      <c r="AK822" s="36">
        <v>4303.5</v>
      </c>
      <c r="AL822" s="7">
        <v>90</v>
      </c>
    </row>
    <row r="823" spans="33:38">
      <c r="AG823"/>
      <c r="AK823" s="36">
        <v>4327.5</v>
      </c>
      <c r="AL823" s="7">
        <v>90</v>
      </c>
    </row>
    <row r="824" spans="33:38">
      <c r="AG824"/>
      <c r="AK824" s="36">
        <v>4386</v>
      </c>
      <c r="AL824" s="7">
        <v>90</v>
      </c>
    </row>
    <row r="825" spans="33:38">
      <c r="AG825"/>
      <c r="AK825" s="36">
        <v>4234.5</v>
      </c>
      <c r="AL825" s="7">
        <v>90</v>
      </c>
    </row>
    <row r="826" spans="33:38">
      <c r="AG826"/>
      <c r="AK826" s="36">
        <v>4153.5</v>
      </c>
      <c r="AL826" s="7">
        <v>90</v>
      </c>
    </row>
    <row r="827" spans="33:38">
      <c r="AG827"/>
      <c r="AK827" s="36">
        <v>3828</v>
      </c>
      <c r="AL827" s="7">
        <v>90</v>
      </c>
    </row>
    <row r="828" spans="33:38">
      <c r="AG828"/>
      <c r="AK828" s="36">
        <v>4248</v>
      </c>
      <c r="AL828" s="7">
        <v>90</v>
      </c>
    </row>
    <row r="829" spans="33:38">
      <c r="AG829"/>
      <c r="AK829" s="36">
        <v>4683</v>
      </c>
      <c r="AL829" s="7">
        <v>90</v>
      </c>
    </row>
    <row r="830" spans="33:38">
      <c r="AG830"/>
      <c r="AK830" s="36">
        <v>4561.5</v>
      </c>
      <c r="AL830" s="7">
        <v>90</v>
      </c>
    </row>
    <row r="831" spans="33:38">
      <c r="AG831"/>
      <c r="AK831" s="36">
        <v>4425</v>
      </c>
      <c r="AL831" s="7">
        <v>90</v>
      </c>
    </row>
    <row r="832" spans="33:38">
      <c r="AG832"/>
      <c r="AK832" s="36">
        <v>4060.5</v>
      </c>
      <c r="AL832" s="7">
        <v>90</v>
      </c>
    </row>
    <row r="833" spans="33:38">
      <c r="AG833"/>
      <c r="AK833" s="36">
        <v>3616.5</v>
      </c>
      <c r="AL833" s="7">
        <v>90</v>
      </c>
    </row>
    <row r="834" spans="33:38">
      <c r="AG834"/>
      <c r="AK834" s="36">
        <v>3387</v>
      </c>
      <c r="AL834" s="7">
        <v>75</v>
      </c>
    </row>
    <row r="835" spans="33:38">
      <c r="AG835"/>
      <c r="AK835" s="36">
        <v>3550.5</v>
      </c>
      <c r="AL835" s="7">
        <v>75</v>
      </c>
    </row>
    <row r="836" spans="33:38">
      <c r="AG836"/>
      <c r="AK836" s="36">
        <v>3429</v>
      </c>
      <c r="AL836" s="7">
        <v>75</v>
      </c>
    </row>
    <row r="837" spans="33:38">
      <c r="AG837"/>
      <c r="AK837" s="36">
        <v>3364.5</v>
      </c>
      <c r="AL837" s="7">
        <v>75</v>
      </c>
    </row>
    <row r="838" spans="33:38">
      <c r="AG838"/>
      <c r="AK838" s="36">
        <v>3298.5</v>
      </c>
      <c r="AL838" s="7">
        <v>75</v>
      </c>
    </row>
    <row r="839" spans="33:38">
      <c r="AG839"/>
      <c r="AK839" s="36">
        <v>3375</v>
      </c>
      <c r="AL839" s="7">
        <v>75</v>
      </c>
    </row>
    <row r="840" spans="33:38">
      <c r="AG840"/>
      <c r="AK840" s="36">
        <v>3556.5</v>
      </c>
      <c r="AL840" s="7">
        <v>75</v>
      </c>
    </row>
    <row r="841" spans="33:38">
      <c r="AG841"/>
      <c r="AK841" s="36">
        <v>3517.5</v>
      </c>
      <c r="AL841" s="7">
        <v>75</v>
      </c>
    </row>
    <row r="842" spans="33:38">
      <c r="AG842"/>
      <c r="AK842" s="36">
        <v>3756</v>
      </c>
      <c r="AL842" s="7">
        <v>90</v>
      </c>
    </row>
    <row r="843" spans="33:38">
      <c r="AG843"/>
      <c r="AK843" s="36">
        <v>4093.5</v>
      </c>
      <c r="AL843" s="7">
        <v>90</v>
      </c>
    </row>
    <row r="844" spans="33:38">
      <c r="AG844"/>
      <c r="AK844" s="36">
        <v>4416</v>
      </c>
      <c r="AL844" s="7">
        <v>90</v>
      </c>
    </row>
    <row r="845" spans="33:38">
      <c r="AG845"/>
      <c r="AK845" s="36">
        <v>4491</v>
      </c>
      <c r="AL845" s="7">
        <v>90</v>
      </c>
    </row>
    <row r="846" spans="33:38">
      <c r="AG846"/>
      <c r="AK846" s="36">
        <v>4303.5</v>
      </c>
      <c r="AL846" s="7">
        <v>90</v>
      </c>
    </row>
    <row r="847" spans="33:38">
      <c r="AG847"/>
      <c r="AK847" s="36">
        <v>4327.5</v>
      </c>
      <c r="AL847" s="7">
        <v>90</v>
      </c>
    </row>
    <row r="848" spans="33:38">
      <c r="AG848"/>
      <c r="AK848" s="36">
        <v>4386</v>
      </c>
      <c r="AL848" s="7">
        <v>90</v>
      </c>
    </row>
    <row r="849" spans="33:38">
      <c r="AG849"/>
      <c r="AK849" s="36">
        <v>4234.5</v>
      </c>
      <c r="AL849" s="7">
        <v>90</v>
      </c>
    </row>
    <row r="850" spans="33:38">
      <c r="AG850"/>
      <c r="AK850" s="36">
        <v>4153.5</v>
      </c>
      <c r="AL850" s="7">
        <v>90</v>
      </c>
    </row>
    <row r="851" spans="33:38">
      <c r="AG851"/>
      <c r="AK851" s="36">
        <v>3828</v>
      </c>
      <c r="AL851" s="7">
        <v>90</v>
      </c>
    </row>
    <row r="852" spans="33:38">
      <c r="AG852"/>
      <c r="AK852" s="36">
        <v>4248</v>
      </c>
      <c r="AL852" s="7">
        <v>90</v>
      </c>
    </row>
    <row r="853" spans="33:38">
      <c r="AG853"/>
      <c r="AK853" s="36">
        <v>4683</v>
      </c>
      <c r="AL853" s="7">
        <v>90</v>
      </c>
    </row>
    <row r="854" spans="33:38">
      <c r="AG854"/>
      <c r="AK854" s="36">
        <v>4561.5</v>
      </c>
      <c r="AL854" s="7">
        <v>90</v>
      </c>
    </row>
    <row r="855" spans="33:38">
      <c r="AG855"/>
      <c r="AK855" s="36">
        <v>4425</v>
      </c>
      <c r="AL855" s="7">
        <v>90</v>
      </c>
    </row>
    <row r="856" spans="33:38">
      <c r="AG856"/>
      <c r="AK856" s="36">
        <v>4060.5</v>
      </c>
      <c r="AL856" s="7">
        <v>90</v>
      </c>
    </row>
    <row r="857" spans="33:38">
      <c r="AG857"/>
      <c r="AK857" s="36">
        <v>3616.5</v>
      </c>
      <c r="AL857" s="7">
        <v>90</v>
      </c>
    </row>
    <row r="858" spans="33:38">
      <c r="AG858"/>
      <c r="AK858" s="36">
        <v>3387</v>
      </c>
      <c r="AL858" s="7">
        <v>75</v>
      </c>
    </row>
    <row r="859" spans="33:38">
      <c r="AG859"/>
      <c r="AK859" s="36">
        <v>3550.5</v>
      </c>
      <c r="AL859" s="7">
        <v>75</v>
      </c>
    </row>
    <row r="860" spans="33:38">
      <c r="AG860"/>
      <c r="AK860" s="36">
        <v>3429</v>
      </c>
      <c r="AL860" s="7">
        <v>75</v>
      </c>
    </row>
    <row r="861" spans="33:38">
      <c r="AG861"/>
      <c r="AK861" s="36">
        <v>3364.5</v>
      </c>
      <c r="AL861" s="7">
        <v>75</v>
      </c>
    </row>
    <row r="862" spans="33:38">
      <c r="AG862"/>
      <c r="AK862" s="36">
        <v>3298.5</v>
      </c>
      <c r="AL862" s="7">
        <v>75</v>
      </c>
    </row>
    <row r="863" spans="33:38">
      <c r="AG863"/>
      <c r="AK863" s="36">
        <v>3375</v>
      </c>
      <c r="AL863" s="7">
        <v>75</v>
      </c>
    </row>
    <row r="864" spans="33:38">
      <c r="AG864"/>
      <c r="AK864" s="36">
        <v>3556.5</v>
      </c>
      <c r="AL864" s="7">
        <v>75</v>
      </c>
    </row>
    <row r="865" spans="33:38">
      <c r="AG865"/>
      <c r="AK865" s="36">
        <v>3517.5</v>
      </c>
      <c r="AL865" s="7">
        <v>75</v>
      </c>
    </row>
    <row r="866" spans="33:38">
      <c r="AG866"/>
      <c r="AK866" s="36">
        <v>3756</v>
      </c>
      <c r="AL866" s="7">
        <v>90</v>
      </c>
    </row>
    <row r="867" spans="33:38">
      <c r="AG867"/>
      <c r="AK867" s="36">
        <v>4093.5</v>
      </c>
      <c r="AL867" s="7">
        <v>90</v>
      </c>
    </row>
    <row r="868" spans="33:38">
      <c r="AG868"/>
      <c r="AK868" s="36">
        <v>4416</v>
      </c>
      <c r="AL868" s="7">
        <v>90</v>
      </c>
    </row>
    <row r="869" spans="33:38">
      <c r="AG869"/>
      <c r="AK869" s="36">
        <v>4491</v>
      </c>
      <c r="AL869" s="7">
        <v>90</v>
      </c>
    </row>
    <row r="870" spans="33:38">
      <c r="AG870"/>
      <c r="AK870" s="36">
        <v>4303.5</v>
      </c>
      <c r="AL870" s="7">
        <v>90</v>
      </c>
    </row>
    <row r="871" spans="33:38">
      <c r="AG871"/>
      <c r="AK871" s="36">
        <v>4327.5</v>
      </c>
      <c r="AL871" s="7">
        <v>90</v>
      </c>
    </row>
    <row r="872" spans="33:38">
      <c r="AG872"/>
      <c r="AK872" s="36">
        <v>4386</v>
      </c>
      <c r="AL872" s="7">
        <v>90</v>
      </c>
    </row>
    <row r="873" spans="33:38">
      <c r="AG873"/>
      <c r="AK873" s="36">
        <v>4234.5</v>
      </c>
      <c r="AL873" s="7">
        <v>90</v>
      </c>
    </row>
    <row r="874" spans="33:38">
      <c r="AG874"/>
      <c r="AK874" s="36">
        <v>4153.5</v>
      </c>
      <c r="AL874" s="7">
        <v>90</v>
      </c>
    </row>
    <row r="875" spans="33:38">
      <c r="AG875"/>
      <c r="AK875" s="36">
        <v>3828</v>
      </c>
      <c r="AL875" s="7">
        <v>90</v>
      </c>
    </row>
    <row r="876" spans="33:38">
      <c r="AG876"/>
      <c r="AK876" s="36">
        <v>4248</v>
      </c>
      <c r="AL876" s="7">
        <v>90</v>
      </c>
    </row>
    <row r="877" spans="33:38">
      <c r="AG877"/>
      <c r="AK877" s="36">
        <v>4683</v>
      </c>
      <c r="AL877" s="7">
        <v>90</v>
      </c>
    </row>
    <row r="878" spans="33:38">
      <c r="AG878"/>
      <c r="AK878" s="36">
        <v>4561.5</v>
      </c>
      <c r="AL878" s="7">
        <v>90</v>
      </c>
    </row>
    <row r="879" spans="33:38">
      <c r="AG879"/>
      <c r="AK879" s="36">
        <v>4425</v>
      </c>
      <c r="AL879" s="7">
        <v>90</v>
      </c>
    </row>
    <row r="880" spans="33:38">
      <c r="AG880"/>
      <c r="AK880" s="36">
        <v>4060.5</v>
      </c>
      <c r="AL880" s="7">
        <v>90</v>
      </c>
    </row>
    <row r="881" spans="33:38">
      <c r="AG881"/>
      <c r="AK881" s="36">
        <v>3616.5</v>
      </c>
      <c r="AL881" s="7">
        <v>90</v>
      </c>
    </row>
    <row r="882" spans="33:38">
      <c r="AG882"/>
      <c r="AK882" s="36">
        <v>3387</v>
      </c>
      <c r="AL882" s="7">
        <v>75</v>
      </c>
    </row>
    <row r="883" spans="33:38">
      <c r="AG883"/>
      <c r="AK883" s="36">
        <v>3313.5</v>
      </c>
      <c r="AL883" s="7">
        <v>75</v>
      </c>
    </row>
    <row r="884" spans="33:38">
      <c r="AG884"/>
      <c r="AK884" s="36">
        <v>3091.5</v>
      </c>
      <c r="AL884" s="7">
        <v>50</v>
      </c>
    </row>
    <row r="885" spans="33:38">
      <c r="AG885"/>
      <c r="AK885" s="36">
        <v>3106.5</v>
      </c>
      <c r="AL885" s="7">
        <v>50</v>
      </c>
    </row>
    <row r="886" spans="33:38">
      <c r="AG886"/>
      <c r="AK886" s="36">
        <v>3084</v>
      </c>
      <c r="AL886" s="7">
        <v>50</v>
      </c>
    </row>
    <row r="887" spans="33:38">
      <c r="AG887"/>
      <c r="AK887" s="36">
        <v>3373.5</v>
      </c>
      <c r="AL887" s="7">
        <v>75</v>
      </c>
    </row>
    <row r="888" spans="33:38">
      <c r="AG888"/>
      <c r="AK888" s="36">
        <v>3711</v>
      </c>
      <c r="AL888" s="7">
        <v>90</v>
      </c>
    </row>
    <row r="889" spans="33:38">
      <c r="AG889"/>
      <c r="AK889" s="36">
        <v>3732</v>
      </c>
      <c r="AL889" s="7">
        <v>90</v>
      </c>
    </row>
    <row r="890" spans="33:38">
      <c r="AG890"/>
      <c r="AK890" s="36">
        <v>4092</v>
      </c>
      <c r="AL890" s="7">
        <v>90</v>
      </c>
    </row>
    <row r="891" spans="33:38">
      <c r="AG891"/>
      <c r="AK891" s="36">
        <v>4677</v>
      </c>
      <c r="AL891" s="7">
        <v>90</v>
      </c>
    </row>
    <row r="892" spans="33:38">
      <c r="AG892"/>
      <c r="AK892" s="36">
        <v>4882.5</v>
      </c>
      <c r="AL892" s="7">
        <v>90</v>
      </c>
    </row>
    <row r="893" spans="33:38">
      <c r="AG893"/>
      <c r="AK893" s="36">
        <v>5073</v>
      </c>
      <c r="AL893" s="7">
        <v>90</v>
      </c>
    </row>
    <row r="894" spans="33:38">
      <c r="AG894"/>
      <c r="AK894" s="36">
        <v>4848</v>
      </c>
      <c r="AL894" s="7">
        <v>90</v>
      </c>
    </row>
    <row r="895" spans="33:38">
      <c r="AG895"/>
      <c r="AK895" s="36">
        <v>4885.5</v>
      </c>
      <c r="AL895" s="7">
        <v>90</v>
      </c>
    </row>
    <row r="896" spans="33:38">
      <c r="AG896"/>
      <c r="AK896" s="36">
        <v>4822.5</v>
      </c>
      <c r="AL896" s="7">
        <v>90</v>
      </c>
    </row>
    <row r="897" spans="33:38">
      <c r="AG897"/>
      <c r="AK897" s="36">
        <v>4725</v>
      </c>
      <c r="AL897" s="7">
        <v>90</v>
      </c>
    </row>
    <row r="898" spans="33:38">
      <c r="AG898"/>
      <c r="AK898" s="36">
        <v>4699.5</v>
      </c>
      <c r="AL898" s="7">
        <v>90</v>
      </c>
    </row>
    <row r="899" spans="33:38">
      <c r="AG899"/>
      <c r="AK899" s="36">
        <v>4548</v>
      </c>
      <c r="AL899" s="7">
        <v>90</v>
      </c>
    </row>
    <row r="900" spans="33:38">
      <c r="AG900"/>
      <c r="AK900" s="36">
        <v>4725</v>
      </c>
      <c r="AL900" s="7">
        <v>90</v>
      </c>
    </row>
    <row r="901" spans="33:38">
      <c r="AG901"/>
      <c r="AK901" s="36">
        <v>5160</v>
      </c>
      <c r="AL901" s="7">
        <v>95</v>
      </c>
    </row>
    <row r="902" spans="33:38">
      <c r="AG902"/>
      <c r="AK902" s="36">
        <v>4984.5</v>
      </c>
      <c r="AL902" s="7">
        <v>90</v>
      </c>
    </row>
    <row r="903" spans="33:38">
      <c r="AG903"/>
      <c r="AK903" s="36">
        <v>4756.5</v>
      </c>
      <c r="AL903" s="7">
        <v>90</v>
      </c>
    </row>
    <row r="904" spans="33:38">
      <c r="AG904"/>
      <c r="AK904" s="36">
        <v>4191</v>
      </c>
      <c r="AL904" s="7">
        <v>90</v>
      </c>
    </row>
    <row r="905" spans="33:38">
      <c r="AG905"/>
      <c r="AK905" s="36">
        <v>3697.5</v>
      </c>
      <c r="AL905" s="7">
        <v>90</v>
      </c>
    </row>
    <row r="906" spans="33:38">
      <c r="AG906"/>
      <c r="AK906" s="36">
        <v>3436.5</v>
      </c>
      <c r="AL906" s="7">
        <v>75</v>
      </c>
    </row>
    <row r="907" spans="33:38">
      <c r="AG907"/>
      <c r="AK907" s="36">
        <v>3285</v>
      </c>
      <c r="AL907" s="7">
        <v>75</v>
      </c>
    </row>
    <row r="908" spans="33:38">
      <c r="AG908"/>
      <c r="AK908" s="36">
        <v>3208.5</v>
      </c>
      <c r="AL908" s="7">
        <v>75</v>
      </c>
    </row>
    <row r="909" spans="33:38">
      <c r="AG909"/>
      <c r="AK909" s="36">
        <v>3115.5</v>
      </c>
      <c r="AL909" s="7">
        <v>50</v>
      </c>
    </row>
    <row r="910" spans="33:38">
      <c r="AG910"/>
      <c r="AK910" s="36">
        <v>3138</v>
      </c>
      <c r="AL910" s="7">
        <v>50</v>
      </c>
    </row>
    <row r="911" spans="33:38">
      <c r="AG911"/>
      <c r="AK911" s="36">
        <v>3339</v>
      </c>
      <c r="AL911" s="7">
        <v>75</v>
      </c>
    </row>
    <row r="912" spans="33:38">
      <c r="AG912"/>
      <c r="AK912" s="36">
        <v>3600</v>
      </c>
      <c r="AL912" s="7">
        <v>75</v>
      </c>
    </row>
    <row r="913" spans="33:38">
      <c r="AG913"/>
      <c r="AK913" s="36">
        <v>3498</v>
      </c>
      <c r="AL913" s="7">
        <v>75</v>
      </c>
    </row>
    <row r="914" spans="33:38">
      <c r="AG914"/>
      <c r="AK914" s="36">
        <v>4299</v>
      </c>
      <c r="AL914" s="7">
        <v>90</v>
      </c>
    </row>
    <row r="915" spans="33:38">
      <c r="AG915"/>
      <c r="AK915" s="36">
        <v>4647</v>
      </c>
      <c r="AL915" s="7">
        <v>90</v>
      </c>
    </row>
    <row r="916" spans="33:38">
      <c r="AG916"/>
      <c r="AK916" s="36">
        <v>4971</v>
      </c>
      <c r="AL916" s="7">
        <v>90</v>
      </c>
    </row>
    <row r="917" spans="33:38">
      <c r="AG917"/>
      <c r="AK917" s="36">
        <v>5143.5</v>
      </c>
      <c r="AL917" s="7">
        <v>95</v>
      </c>
    </row>
    <row r="918" spans="33:38">
      <c r="AG918"/>
      <c r="AK918" s="36">
        <v>4920</v>
      </c>
      <c r="AL918" s="7">
        <v>90</v>
      </c>
    </row>
    <row r="919" spans="33:38">
      <c r="AG919"/>
      <c r="AK919" s="36">
        <v>4944</v>
      </c>
      <c r="AL919" s="7">
        <v>90</v>
      </c>
    </row>
    <row r="920" spans="33:38">
      <c r="AG920"/>
      <c r="AK920" s="36">
        <v>5091</v>
      </c>
      <c r="AL920" s="7">
        <v>90</v>
      </c>
    </row>
    <row r="921" spans="33:38">
      <c r="AG921"/>
      <c r="AK921" s="36">
        <v>4926</v>
      </c>
      <c r="AL921" s="7">
        <v>90</v>
      </c>
    </row>
    <row r="922" spans="33:38">
      <c r="AG922"/>
      <c r="AK922" s="36">
        <v>4911</v>
      </c>
      <c r="AL922" s="7">
        <v>90</v>
      </c>
    </row>
    <row r="923" spans="33:38">
      <c r="AG923"/>
      <c r="AK923" s="36">
        <v>4776</v>
      </c>
      <c r="AL923" s="7">
        <v>90</v>
      </c>
    </row>
    <row r="924" spans="33:38">
      <c r="AG924"/>
      <c r="AK924" s="36">
        <v>4995</v>
      </c>
      <c r="AL924" s="7">
        <v>90</v>
      </c>
    </row>
    <row r="925" spans="33:38">
      <c r="AG925"/>
      <c r="AK925" s="36">
        <v>5295</v>
      </c>
      <c r="AL925" s="7">
        <v>100</v>
      </c>
    </row>
    <row r="926" spans="33:38">
      <c r="AG926"/>
      <c r="AK926" s="36">
        <v>5062.5</v>
      </c>
      <c r="AL926" s="7">
        <v>90</v>
      </c>
    </row>
    <row r="927" spans="33:38">
      <c r="AG927"/>
      <c r="AK927" s="36">
        <v>4768.5</v>
      </c>
      <c r="AL927" s="7">
        <v>90</v>
      </c>
    </row>
    <row r="928" spans="33:38">
      <c r="AG928"/>
      <c r="AK928" s="36">
        <v>4296</v>
      </c>
      <c r="AL928" s="7">
        <v>90</v>
      </c>
    </row>
    <row r="929" spans="33:38">
      <c r="AG929"/>
      <c r="AK929" s="36">
        <v>3709.5</v>
      </c>
      <c r="AL929" s="7">
        <v>90</v>
      </c>
    </row>
    <row r="930" spans="33:38">
      <c r="AG930"/>
      <c r="AK930" s="36">
        <v>3474</v>
      </c>
      <c r="AL930" s="7">
        <v>75</v>
      </c>
    </row>
    <row r="931" spans="33:38">
      <c r="AG931"/>
      <c r="AK931" s="36">
        <v>3294</v>
      </c>
      <c r="AL931" s="7">
        <v>75</v>
      </c>
    </row>
    <row r="932" spans="33:38">
      <c r="AG932"/>
      <c r="AK932" s="36">
        <v>3394.5</v>
      </c>
      <c r="AL932" s="7">
        <v>75</v>
      </c>
    </row>
    <row r="933" spans="33:38">
      <c r="AG933"/>
      <c r="AK933" s="36">
        <v>3193.5</v>
      </c>
      <c r="AL933" s="7">
        <v>50</v>
      </c>
    </row>
    <row r="934" spans="33:38">
      <c r="AG934"/>
      <c r="AK934" s="36">
        <v>3190.5</v>
      </c>
      <c r="AL934" s="7">
        <v>50</v>
      </c>
    </row>
    <row r="935" spans="33:38">
      <c r="AG935"/>
      <c r="AK935" s="36">
        <v>3351</v>
      </c>
      <c r="AL935" s="7">
        <v>75</v>
      </c>
    </row>
    <row r="936" spans="33:38">
      <c r="AG936"/>
      <c r="AK936" s="36">
        <v>3699</v>
      </c>
      <c r="AL936" s="7">
        <v>90</v>
      </c>
    </row>
    <row r="937" spans="33:38">
      <c r="AG937"/>
      <c r="AK937" s="36">
        <v>3738</v>
      </c>
      <c r="AL937" s="7">
        <v>90</v>
      </c>
    </row>
    <row r="938" spans="33:38">
      <c r="AG938"/>
      <c r="AK938" s="36">
        <v>4218</v>
      </c>
      <c r="AL938" s="7">
        <v>90</v>
      </c>
    </row>
    <row r="939" spans="33:38">
      <c r="AG939"/>
      <c r="AK939" s="36">
        <v>4689</v>
      </c>
      <c r="AL939" s="7">
        <v>90</v>
      </c>
    </row>
    <row r="940" spans="33:38">
      <c r="AG940"/>
      <c r="AK940" s="36">
        <v>4921.5</v>
      </c>
      <c r="AL940" s="7">
        <v>90</v>
      </c>
    </row>
    <row r="941" spans="33:38">
      <c r="AG941"/>
      <c r="AK941" s="36">
        <v>5139</v>
      </c>
      <c r="AL941" s="7">
        <v>95</v>
      </c>
    </row>
    <row r="942" spans="33:38">
      <c r="AG942"/>
      <c r="AK942" s="36">
        <v>4843.5</v>
      </c>
      <c r="AL942" s="7">
        <v>90</v>
      </c>
    </row>
    <row r="943" spans="33:38">
      <c r="AG943"/>
      <c r="AK943" s="36">
        <v>5025</v>
      </c>
      <c r="AL943" s="7">
        <v>90</v>
      </c>
    </row>
    <row r="944" spans="33:38">
      <c r="AG944"/>
      <c r="AK944" s="36">
        <v>5107.5</v>
      </c>
      <c r="AL944" s="7">
        <v>95</v>
      </c>
    </row>
    <row r="945" spans="33:38">
      <c r="AG945"/>
      <c r="AK945" s="36">
        <v>4986</v>
      </c>
      <c r="AL945" s="7">
        <v>90</v>
      </c>
    </row>
    <row r="946" spans="33:38">
      <c r="AG946"/>
      <c r="AK946" s="36">
        <v>4918.5</v>
      </c>
      <c r="AL946" s="7">
        <v>90</v>
      </c>
    </row>
    <row r="947" spans="33:38">
      <c r="AG947"/>
      <c r="AK947" s="36">
        <v>4825.5</v>
      </c>
      <c r="AL947" s="7">
        <v>90</v>
      </c>
    </row>
    <row r="948" spans="33:38">
      <c r="AG948"/>
      <c r="AK948" s="36">
        <v>5133</v>
      </c>
      <c r="AL948" s="7">
        <v>95</v>
      </c>
    </row>
    <row r="949" spans="33:38">
      <c r="AG949"/>
      <c r="AK949" s="36">
        <v>5367</v>
      </c>
      <c r="AL949" s="7">
        <v>105</v>
      </c>
    </row>
    <row r="950" spans="33:38">
      <c r="AG950"/>
      <c r="AK950" s="36">
        <v>5199</v>
      </c>
      <c r="AL950" s="7">
        <v>95</v>
      </c>
    </row>
    <row r="951" spans="33:38">
      <c r="AG951"/>
      <c r="AK951" s="36">
        <v>4920</v>
      </c>
      <c r="AL951" s="7">
        <v>90</v>
      </c>
    </row>
    <row r="952" spans="33:38">
      <c r="AG952"/>
      <c r="AK952" s="36">
        <v>4506</v>
      </c>
      <c r="AL952" s="7">
        <v>90</v>
      </c>
    </row>
    <row r="953" spans="33:38">
      <c r="AG953"/>
      <c r="AK953" s="36">
        <v>4003.5</v>
      </c>
      <c r="AL953" s="7">
        <v>90</v>
      </c>
    </row>
    <row r="954" spans="33:38">
      <c r="AG954"/>
      <c r="AK954" s="36">
        <v>3703.5</v>
      </c>
      <c r="AL954" s="7">
        <v>90</v>
      </c>
    </row>
    <row r="955" spans="33:38">
      <c r="AG955"/>
      <c r="AK955" s="36">
        <v>3477</v>
      </c>
      <c r="AL955" s="7">
        <v>75</v>
      </c>
    </row>
    <row r="956" spans="33:38">
      <c r="AG956"/>
      <c r="AK956" s="36">
        <v>3445.5</v>
      </c>
      <c r="AL956" s="7">
        <v>75</v>
      </c>
    </row>
    <row r="957" spans="33:38">
      <c r="AG957"/>
      <c r="AK957" s="36">
        <v>3369</v>
      </c>
      <c r="AL957" s="7">
        <v>75</v>
      </c>
    </row>
    <row r="958" spans="33:38">
      <c r="AG958"/>
      <c r="AK958" s="36">
        <v>3361.5</v>
      </c>
      <c r="AL958" s="7">
        <v>75</v>
      </c>
    </row>
    <row r="959" spans="33:38">
      <c r="AG959"/>
      <c r="AK959" s="36">
        <v>3580.5</v>
      </c>
      <c r="AL959" s="7">
        <v>75</v>
      </c>
    </row>
    <row r="960" spans="33:38">
      <c r="AG960"/>
      <c r="AK960" s="36">
        <v>3930</v>
      </c>
      <c r="AL960" s="7">
        <v>90</v>
      </c>
    </row>
    <row r="961" spans="33:38">
      <c r="AG961"/>
      <c r="AK961" s="36">
        <v>3879</v>
      </c>
      <c r="AL961" s="7">
        <v>90</v>
      </c>
    </row>
    <row r="962" spans="33:38">
      <c r="AG962"/>
      <c r="AK962" s="36">
        <v>4263</v>
      </c>
      <c r="AL962" s="7">
        <v>90</v>
      </c>
    </row>
    <row r="963" spans="33:38">
      <c r="AG963"/>
      <c r="AK963" s="36">
        <v>4774.5</v>
      </c>
      <c r="AL963" s="7">
        <v>90</v>
      </c>
    </row>
    <row r="964" spans="33:38">
      <c r="AG964"/>
      <c r="AK964" s="36">
        <v>4965</v>
      </c>
      <c r="AL964" s="7">
        <v>90</v>
      </c>
    </row>
    <row r="965" spans="33:38">
      <c r="AG965"/>
      <c r="AK965" s="36">
        <v>5205</v>
      </c>
      <c r="AL965" s="7">
        <v>95</v>
      </c>
    </row>
    <row r="966" spans="33:38">
      <c r="AG966"/>
      <c r="AK966" s="36">
        <v>4986</v>
      </c>
      <c r="AL966" s="7">
        <v>90</v>
      </c>
    </row>
    <row r="967" spans="33:38">
      <c r="AG967"/>
      <c r="AK967" s="36">
        <v>4980</v>
      </c>
      <c r="AL967" s="7">
        <v>90</v>
      </c>
    </row>
    <row r="968" spans="33:38">
      <c r="AG968"/>
      <c r="AK968" s="36">
        <v>5136</v>
      </c>
      <c r="AL968" s="7">
        <v>95</v>
      </c>
    </row>
    <row r="969" spans="33:38">
      <c r="AG969"/>
      <c r="AK969" s="36">
        <v>4972.5</v>
      </c>
      <c r="AL969" s="7">
        <v>90</v>
      </c>
    </row>
    <row r="970" spans="33:38">
      <c r="AG970"/>
      <c r="AK970" s="36">
        <v>4930.5</v>
      </c>
      <c r="AL970" s="7">
        <v>90</v>
      </c>
    </row>
    <row r="971" spans="33:38">
      <c r="AG971"/>
      <c r="AK971" s="36">
        <v>4821</v>
      </c>
      <c r="AL971" s="7">
        <v>90</v>
      </c>
    </row>
    <row r="972" spans="33:38">
      <c r="AG972"/>
      <c r="AK972" s="36">
        <v>5164.5</v>
      </c>
      <c r="AL972" s="7">
        <v>95</v>
      </c>
    </row>
    <row r="973" spans="33:38">
      <c r="AG973"/>
      <c r="AK973" s="36">
        <v>5316</v>
      </c>
      <c r="AL973" s="7">
        <v>100</v>
      </c>
    </row>
    <row r="974" spans="33:38">
      <c r="AG974"/>
      <c r="AK974" s="36">
        <v>5157</v>
      </c>
      <c r="AL974" s="7">
        <v>95</v>
      </c>
    </row>
    <row r="975" spans="33:38">
      <c r="AG975"/>
      <c r="AK975" s="36">
        <v>4828.5</v>
      </c>
      <c r="AL975" s="7">
        <v>90</v>
      </c>
    </row>
    <row r="976" spans="33:38">
      <c r="AG976"/>
      <c r="AK976" s="36">
        <v>4458</v>
      </c>
      <c r="AL976" s="7">
        <v>90</v>
      </c>
    </row>
    <row r="977" spans="33:38">
      <c r="AG977"/>
      <c r="AK977" s="36">
        <v>4056</v>
      </c>
      <c r="AL977" s="7">
        <v>90</v>
      </c>
    </row>
    <row r="978" spans="33:38">
      <c r="AG978"/>
      <c r="AK978" s="36">
        <v>3792</v>
      </c>
      <c r="AL978" s="7">
        <v>90</v>
      </c>
    </row>
    <row r="979" spans="33:38">
      <c r="AG979"/>
      <c r="AK979" s="36">
        <v>3631.5</v>
      </c>
      <c r="AL979" s="7">
        <v>90</v>
      </c>
    </row>
    <row r="980" spans="33:38">
      <c r="AG980"/>
      <c r="AK980" s="36">
        <v>3543</v>
      </c>
      <c r="AL980" s="7">
        <v>75</v>
      </c>
    </row>
    <row r="981" spans="33:38">
      <c r="AG981"/>
      <c r="AK981" s="36">
        <v>3466.5</v>
      </c>
      <c r="AL981" s="7">
        <v>75</v>
      </c>
    </row>
    <row r="982" spans="33:38">
      <c r="AG982"/>
      <c r="AK982" s="36">
        <v>3418.5</v>
      </c>
      <c r="AL982" s="7">
        <v>75</v>
      </c>
    </row>
    <row r="983" spans="33:38">
      <c r="AG983"/>
      <c r="AK983" s="36">
        <v>3508.5</v>
      </c>
      <c r="AL983" s="7">
        <v>75</v>
      </c>
    </row>
    <row r="984" spans="33:38">
      <c r="AG984"/>
      <c r="AK984" s="36">
        <v>3636</v>
      </c>
      <c r="AL984" s="7">
        <v>90</v>
      </c>
    </row>
    <row r="985" spans="33:38">
      <c r="AG985"/>
      <c r="AK985" s="36">
        <v>3598.5</v>
      </c>
      <c r="AL985" s="7">
        <v>75</v>
      </c>
    </row>
    <row r="986" spans="33:38">
      <c r="AG986"/>
      <c r="AK986" s="36">
        <v>3889.5</v>
      </c>
      <c r="AL986" s="7">
        <v>90</v>
      </c>
    </row>
    <row r="987" spans="33:38">
      <c r="AG987"/>
      <c r="AK987" s="36">
        <v>4219.5</v>
      </c>
      <c r="AL987" s="7">
        <v>90</v>
      </c>
    </row>
    <row r="988" spans="33:38">
      <c r="AG988"/>
      <c r="AK988" s="36">
        <v>4543.5</v>
      </c>
      <c r="AL988" s="7">
        <v>90</v>
      </c>
    </row>
    <row r="989" spans="33:38">
      <c r="AG989"/>
      <c r="AK989" s="36">
        <v>4702.5</v>
      </c>
      <c r="AL989" s="7">
        <v>90</v>
      </c>
    </row>
    <row r="990" spans="33:38">
      <c r="AG990"/>
      <c r="AK990" s="36">
        <v>4278</v>
      </c>
      <c r="AL990" s="7">
        <v>90</v>
      </c>
    </row>
    <row r="991" spans="33:38">
      <c r="AG991"/>
      <c r="AK991" s="36">
        <v>4356</v>
      </c>
      <c r="AL991" s="7">
        <v>90</v>
      </c>
    </row>
    <row r="992" spans="33:38">
      <c r="AG992"/>
      <c r="AK992" s="36">
        <v>4522.5</v>
      </c>
      <c r="AL992" s="7">
        <v>90</v>
      </c>
    </row>
    <row r="993" spans="33:38">
      <c r="AG993"/>
      <c r="AK993" s="36">
        <v>4353</v>
      </c>
      <c r="AL993" s="7">
        <v>90</v>
      </c>
    </row>
    <row r="994" spans="33:38">
      <c r="AG994"/>
      <c r="AK994" s="36">
        <v>4261.5</v>
      </c>
      <c r="AL994" s="7">
        <v>90</v>
      </c>
    </row>
    <row r="995" spans="33:38">
      <c r="AG995"/>
      <c r="AK995" s="36">
        <v>4099.5</v>
      </c>
      <c r="AL995" s="7">
        <v>90</v>
      </c>
    </row>
    <row r="996" spans="33:38">
      <c r="AG996"/>
      <c r="AK996" s="36">
        <v>4402.5</v>
      </c>
      <c r="AL996" s="7">
        <v>90</v>
      </c>
    </row>
    <row r="997" spans="33:38">
      <c r="AG997"/>
      <c r="AK997" s="36">
        <v>4843.5</v>
      </c>
      <c r="AL997" s="7">
        <v>90</v>
      </c>
    </row>
    <row r="998" spans="33:38">
      <c r="AG998"/>
      <c r="AK998" s="36">
        <v>4692</v>
      </c>
      <c r="AL998" s="7">
        <v>90</v>
      </c>
    </row>
    <row r="999" spans="33:38">
      <c r="AG999"/>
      <c r="AK999" s="36">
        <v>4504.5</v>
      </c>
      <c r="AL999" s="7">
        <v>90</v>
      </c>
    </row>
    <row r="1000" spans="33:38">
      <c r="AG1000"/>
      <c r="AK1000" s="36">
        <v>4128</v>
      </c>
      <c r="AL1000" s="7">
        <v>90</v>
      </c>
    </row>
    <row r="1001" spans="33:38">
      <c r="AG1001"/>
      <c r="AK1001" s="36">
        <v>3757.5</v>
      </c>
      <c r="AL1001" s="7">
        <v>90</v>
      </c>
    </row>
    <row r="1002" spans="33:38">
      <c r="AG1002"/>
      <c r="AK1002" s="36">
        <v>3430.5</v>
      </c>
      <c r="AL1002" s="7">
        <v>75</v>
      </c>
    </row>
    <row r="1003" spans="33:38">
      <c r="AG1003"/>
      <c r="AK1003" s="36">
        <v>3204</v>
      </c>
      <c r="AL1003" s="7">
        <v>75</v>
      </c>
    </row>
    <row r="1004" spans="33:38">
      <c r="AG1004"/>
      <c r="AK1004" s="36">
        <v>3076.5</v>
      </c>
      <c r="AL1004" s="7">
        <v>50</v>
      </c>
    </row>
    <row r="1005" spans="33:38">
      <c r="AG1005"/>
      <c r="AK1005" s="36">
        <v>3018</v>
      </c>
      <c r="AL1005" s="7">
        <v>50</v>
      </c>
    </row>
    <row r="1006" spans="33:38">
      <c r="AG1006"/>
      <c r="AK1006" s="36">
        <v>3018</v>
      </c>
      <c r="AL1006" s="7">
        <v>50</v>
      </c>
    </row>
    <row r="1007" spans="33:38">
      <c r="AG1007"/>
      <c r="AK1007" s="36">
        <v>3018</v>
      </c>
      <c r="AL1007" s="7">
        <v>50</v>
      </c>
    </row>
    <row r="1008" spans="33:38">
      <c r="AG1008"/>
      <c r="AK1008" s="36">
        <v>3139.5</v>
      </c>
      <c r="AL1008" s="7">
        <v>50</v>
      </c>
    </row>
    <row r="1009" spans="33:38">
      <c r="AG1009"/>
      <c r="AK1009" s="36">
        <v>3130.5</v>
      </c>
      <c r="AL1009" s="7">
        <v>50</v>
      </c>
    </row>
    <row r="1010" spans="33:38">
      <c r="AG1010"/>
      <c r="AK1010" s="36">
        <v>3130.5</v>
      </c>
      <c r="AL1010" s="7">
        <v>50</v>
      </c>
    </row>
    <row r="1011" spans="33:38">
      <c r="AG1011"/>
      <c r="AK1011" s="36">
        <v>3180</v>
      </c>
      <c r="AL1011" s="7">
        <v>50</v>
      </c>
    </row>
    <row r="1012" spans="33:38">
      <c r="AG1012"/>
      <c r="AK1012" s="36">
        <v>3385.5</v>
      </c>
      <c r="AL1012" s="7">
        <v>75</v>
      </c>
    </row>
    <row r="1013" spans="33:38">
      <c r="AG1013"/>
      <c r="AK1013" s="36">
        <v>3556.5</v>
      </c>
      <c r="AL1013" s="7">
        <v>75</v>
      </c>
    </row>
    <row r="1014" spans="33:38">
      <c r="AG1014"/>
      <c r="AK1014" s="36">
        <v>3424.5</v>
      </c>
      <c r="AL1014" s="7">
        <v>75</v>
      </c>
    </row>
    <row r="1015" spans="33:38">
      <c r="AG1015"/>
      <c r="AK1015" s="36">
        <v>3342</v>
      </c>
      <c r="AL1015" s="7">
        <v>75</v>
      </c>
    </row>
    <row r="1016" spans="33:38">
      <c r="AG1016"/>
      <c r="AK1016" s="36">
        <v>3364.5</v>
      </c>
      <c r="AL1016" s="7">
        <v>75</v>
      </c>
    </row>
    <row r="1017" spans="33:38">
      <c r="AG1017"/>
      <c r="AK1017" s="36">
        <v>3285</v>
      </c>
      <c r="AL1017" s="7">
        <v>75</v>
      </c>
    </row>
    <row r="1018" spans="33:38">
      <c r="AG1018"/>
      <c r="AK1018" s="36">
        <v>3286.5</v>
      </c>
      <c r="AL1018" s="7">
        <v>75</v>
      </c>
    </row>
    <row r="1019" spans="33:38">
      <c r="AG1019"/>
      <c r="AK1019" s="36">
        <v>3336</v>
      </c>
      <c r="AL1019" s="7">
        <v>75</v>
      </c>
    </row>
    <row r="1020" spans="33:38">
      <c r="AG1020"/>
      <c r="AK1020" s="36">
        <v>3759</v>
      </c>
      <c r="AL1020" s="7">
        <v>90</v>
      </c>
    </row>
    <row r="1021" spans="33:38">
      <c r="AG1021"/>
      <c r="AK1021" s="36">
        <v>4467</v>
      </c>
      <c r="AL1021" s="7">
        <v>90</v>
      </c>
    </row>
    <row r="1022" spans="33:38">
      <c r="AG1022"/>
      <c r="AK1022" s="36">
        <v>4327.5</v>
      </c>
      <c r="AL1022" s="7">
        <v>90</v>
      </c>
    </row>
    <row r="1023" spans="33:38">
      <c r="AG1023"/>
      <c r="AK1023" s="36">
        <v>4056</v>
      </c>
      <c r="AL1023" s="7">
        <v>90</v>
      </c>
    </row>
    <row r="1024" spans="33:38">
      <c r="AG1024"/>
      <c r="AK1024" s="36">
        <v>3669</v>
      </c>
      <c r="AL1024" s="7">
        <v>90</v>
      </c>
    </row>
    <row r="1025" spans="33:38">
      <c r="AG1025"/>
      <c r="AK1025" s="36">
        <v>3315</v>
      </c>
      <c r="AL1025" s="7">
        <v>75</v>
      </c>
    </row>
    <row r="1026" spans="33:38">
      <c r="AG1026"/>
      <c r="AK1026" s="36">
        <v>3096</v>
      </c>
      <c r="AL1026" s="7">
        <v>50</v>
      </c>
    </row>
    <row r="1027" spans="33:38">
      <c r="AG1027"/>
      <c r="AK1027" s="36">
        <v>3204</v>
      </c>
      <c r="AL1027" s="7">
        <v>75</v>
      </c>
    </row>
    <row r="1028" spans="33:38">
      <c r="AG1028"/>
      <c r="AK1028" s="36">
        <v>3076.5</v>
      </c>
      <c r="AL1028" s="7">
        <v>50</v>
      </c>
    </row>
    <row r="1029" spans="33:38">
      <c r="AG1029"/>
      <c r="AK1029" s="36">
        <v>3076.5</v>
      </c>
      <c r="AL1029" s="7">
        <v>50</v>
      </c>
    </row>
    <row r="1030" spans="33:38">
      <c r="AG1030"/>
      <c r="AK1030" s="36">
        <v>3076.5</v>
      </c>
      <c r="AL1030" s="7">
        <v>50</v>
      </c>
    </row>
    <row r="1031" spans="33:38">
      <c r="AG1031"/>
      <c r="AK1031" s="36">
        <v>3105</v>
      </c>
      <c r="AL1031" s="7">
        <v>50</v>
      </c>
    </row>
    <row r="1032" spans="33:38">
      <c r="AG1032"/>
      <c r="AK1032" s="36">
        <v>3453</v>
      </c>
      <c r="AL1032" s="7">
        <v>75</v>
      </c>
    </row>
    <row r="1033" spans="33:38">
      <c r="AG1033"/>
      <c r="AK1033" s="36">
        <v>3525</v>
      </c>
      <c r="AL1033" s="7">
        <v>75</v>
      </c>
    </row>
    <row r="1034" spans="33:38">
      <c r="AG1034"/>
      <c r="AK1034" s="36">
        <v>3952.5</v>
      </c>
      <c r="AL1034" s="7">
        <v>90</v>
      </c>
    </row>
    <row r="1035" spans="33:38">
      <c r="AG1035"/>
      <c r="AK1035" s="36">
        <v>4447.5</v>
      </c>
      <c r="AL1035" s="7">
        <v>90</v>
      </c>
    </row>
    <row r="1036" spans="33:38">
      <c r="AG1036"/>
      <c r="AK1036" s="36">
        <v>4728</v>
      </c>
      <c r="AL1036" s="7">
        <v>90</v>
      </c>
    </row>
    <row r="1037" spans="33:38">
      <c r="AG1037"/>
      <c r="AK1037" s="36">
        <v>4933.5</v>
      </c>
      <c r="AL1037" s="7">
        <v>90</v>
      </c>
    </row>
    <row r="1038" spans="33:38">
      <c r="AG1038"/>
      <c r="AK1038" s="36">
        <v>4773</v>
      </c>
      <c r="AL1038" s="7">
        <v>90</v>
      </c>
    </row>
    <row r="1039" spans="33:38">
      <c r="AG1039"/>
      <c r="AK1039" s="36">
        <v>4915.5</v>
      </c>
      <c r="AL1039" s="7">
        <v>90</v>
      </c>
    </row>
    <row r="1040" spans="33:38">
      <c r="AG1040"/>
      <c r="AK1040" s="36">
        <v>5047.5</v>
      </c>
      <c r="AL1040" s="7">
        <v>90</v>
      </c>
    </row>
    <row r="1041" spans="33:38">
      <c r="AG1041"/>
      <c r="AK1041" s="36">
        <v>4953</v>
      </c>
      <c r="AL1041" s="7">
        <v>90</v>
      </c>
    </row>
    <row r="1042" spans="33:38">
      <c r="AG1042"/>
      <c r="AK1042" s="36">
        <v>4822.5</v>
      </c>
      <c r="AL1042" s="7">
        <v>90</v>
      </c>
    </row>
    <row r="1043" spans="33:38">
      <c r="AG1043"/>
      <c r="AK1043" s="36">
        <v>4708.5</v>
      </c>
      <c r="AL1043" s="7">
        <v>90</v>
      </c>
    </row>
    <row r="1044" spans="33:38">
      <c r="AG1044"/>
      <c r="AK1044" s="36">
        <v>5002.5</v>
      </c>
      <c r="AL1044" s="7">
        <v>90</v>
      </c>
    </row>
    <row r="1045" spans="33:38">
      <c r="AG1045"/>
      <c r="AK1045" s="36">
        <v>5371.5</v>
      </c>
      <c r="AL1045" s="7">
        <v>105</v>
      </c>
    </row>
    <row r="1046" spans="33:38">
      <c r="AG1046"/>
      <c r="AK1046" s="36">
        <v>5182.5</v>
      </c>
      <c r="AL1046" s="7">
        <v>95</v>
      </c>
    </row>
    <row r="1047" spans="33:38">
      <c r="AG1047"/>
      <c r="AK1047" s="36">
        <v>4875</v>
      </c>
      <c r="AL1047" s="7">
        <v>90</v>
      </c>
    </row>
    <row r="1048" spans="33:38">
      <c r="AG1048"/>
      <c r="AK1048" s="36">
        <v>4227</v>
      </c>
      <c r="AL1048" s="7">
        <v>90</v>
      </c>
    </row>
    <row r="1049" spans="33:38">
      <c r="AG1049"/>
      <c r="AK1049" s="36">
        <v>3895.5</v>
      </c>
      <c r="AL1049" s="7">
        <v>90</v>
      </c>
    </row>
    <row r="1050" spans="33:38">
      <c r="AG1050"/>
      <c r="AK1050" s="36">
        <v>3679.5</v>
      </c>
      <c r="AL1050" s="7">
        <v>90</v>
      </c>
    </row>
    <row r="1051" spans="33:38">
      <c r="AG1051"/>
      <c r="AK1051" s="36">
        <v>3204</v>
      </c>
      <c r="AL1051" s="7">
        <v>75</v>
      </c>
    </row>
    <row r="1052" spans="33:38">
      <c r="AG1052"/>
      <c r="AK1052" s="36">
        <v>3076.5</v>
      </c>
      <c r="AL1052" s="7">
        <v>50</v>
      </c>
    </row>
    <row r="1053" spans="33:38">
      <c r="AG1053"/>
      <c r="AK1053" s="36">
        <v>3076.5</v>
      </c>
      <c r="AL1053" s="7">
        <v>50</v>
      </c>
    </row>
    <row r="1054" spans="33:38">
      <c r="AG1054"/>
      <c r="AK1054" s="36">
        <v>3076.5</v>
      </c>
      <c r="AL1054" s="7">
        <v>50</v>
      </c>
    </row>
    <row r="1055" spans="33:38">
      <c r="AG1055"/>
      <c r="AK1055" s="36">
        <v>3105</v>
      </c>
      <c r="AL1055" s="7">
        <v>50</v>
      </c>
    </row>
    <row r="1056" spans="33:38">
      <c r="AG1056"/>
      <c r="AK1056" s="36">
        <v>3453</v>
      </c>
      <c r="AL1056" s="7">
        <v>75</v>
      </c>
    </row>
    <row r="1057" spans="33:38">
      <c r="AG1057"/>
      <c r="AK1057" s="36">
        <v>3525</v>
      </c>
      <c r="AL1057" s="7">
        <v>75</v>
      </c>
    </row>
    <row r="1058" spans="33:38">
      <c r="AG1058"/>
      <c r="AK1058" s="36">
        <v>3952.5</v>
      </c>
      <c r="AL1058" s="7">
        <v>90</v>
      </c>
    </row>
    <row r="1059" spans="33:38">
      <c r="AG1059"/>
      <c r="AK1059" s="36">
        <v>4447.5</v>
      </c>
      <c r="AL1059" s="7">
        <v>90</v>
      </c>
    </row>
    <row r="1060" spans="33:38">
      <c r="AG1060"/>
      <c r="AK1060" s="36">
        <v>4728</v>
      </c>
      <c r="AL1060" s="7">
        <v>90</v>
      </c>
    </row>
    <row r="1061" spans="33:38">
      <c r="AG1061"/>
      <c r="AK1061" s="36">
        <v>5211</v>
      </c>
      <c r="AL1061" s="7">
        <v>95</v>
      </c>
    </row>
    <row r="1062" spans="33:38">
      <c r="AG1062"/>
      <c r="AK1062" s="36">
        <v>5049</v>
      </c>
      <c r="AL1062" s="7">
        <v>90</v>
      </c>
    </row>
    <row r="1063" spans="33:38">
      <c r="AG1063"/>
      <c r="AK1063" s="36">
        <v>5176.5</v>
      </c>
      <c r="AL1063" s="7">
        <v>95</v>
      </c>
    </row>
    <row r="1064" spans="33:38">
      <c r="AG1064"/>
      <c r="AK1064" s="36">
        <v>5340</v>
      </c>
      <c r="AL1064" s="7">
        <v>105</v>
      </c>
    </row>
    <row r="1065" spans="33:38">
      <c r="AG1065"/>
      <c r="AK1065" s="36">
        <v>5200.5</v>
      </c>
      <c r="AL1065" s="7">
        <v>95</v>
      </c>
    </row>
    <row r="1066" spans="33:38">
      <c r="AG1066"/>
      <c r="AK1066" s="36">
        <v>5253</v>
      </c>
      <c r="AL1066" s="7">
        <v>100</v>
      </c>
    </row>
    <row r="1067" spans="33:38">
      <c r="AG1067"/>
      <c r="AK1067" s="36">
        <v>5008.5</v>
      </c>
      <c r="AL1067" s="7">
        <v>90</v>
      </c>
    </row>
    <row r="1068" spans="33:38">
      <c r="AG1068"/>
      <c r="AK1068" s="36">
        <v>5199</v>
      </c>
      <c r="AL1068" s="7">
        <v>95</v>
      </c>
    </row>
    <row r="1069" spans="33:38">
      <c r="AG1069"/>
      <c r="AK1069" s="36">
        <v>5641.5</v>
      </c>
      <c r="AL1069" s="7">
        <v>120</v>
      </c>
    </row>
    <row r="1070" spans="33:38">
      <c r="AG1070"/>
      <c r="AK1070" s="36">
        <v>5403</v>
      </c>
      <c r="AL1070" s="7">
        <v>105</v>
      </c>
    </row>
    <row r="1071" spans="33:38">
      <c r="AG1071"/>
      <c r="AK1071" s="36">
        <v>5127</v>
      </c>
      <c r="AL1071" s="7">
        <v>95</v>
      </c>
    </row>
    <row r="1072" spans="33:38">
      <c r="AG1072"/>
      <c r="AK1072" s="36">
        <v>4732.5</v>
      </c>
      <c r="AL1072" s="7">
        <v>90</v>
      </c>
    </row>
    <row r="1073" spans="33:38">
      <c r="AG1073"/>
      <c r="AK1073" s="36">
        <v>4308</v>
      </c>
      <c r="AL1073" s="7">
        <v>90</v>
      </c>
    </row>
    <row r="1074" spans="33:38">
      <c r="AG1074"/>
      <c r="AK1074" s="36">
        <v>3931.5</v>
      </c>
      <c r="AL1074" s="7">
        <v>90</v>
      </c>
    </row>
    <row r="1075" spans="33:38">
      <c r="AG1075"/>
      <c r="AK1075" s="36">
        <v>3982.5</v>
      </c>
      <c r="AL1075" s="7">
        <v>90</v>
      </c>
    </row>
    <row r="1076" spans="33:38">
      <c r="AG1076"/>
      <c r="AK1076" s="36">
        <v>3864</v>
      </c>
      <c r="AL1076" s="7">
        <v>90</v>
      </c>
    </row>
    <row r="1077" spans="33:38">
      <c r="AG1077"/>
      <c r="AK1077" s="36">
        <v>3703.5</v>
      </c>
      <c r="AL1077" s="7">
        <v>90</v>
      </c>
    </row>
    <row r="1078" spans="33:38">
      <c r="AG1078"/>
      <c r="AK1078" s="36">
        <v>3742.5</v>
      </c>
      <c r="AL1078" s="7">
        <v>90</v>
      </c>
    </row>
    <row r="1079" spans="33:38">
      <c r="AG1079"/>
      <c r="AK1079" s="36">
        <v>3762</v>
      </c>
      <c r="AL1079" s="7">
        <v>90</v>
      </c>
    </row>
    <row r="1080" spans="33:38">
      <c r="AG1080"/>
      <c r="AK1080" s="36">
        <v>3973.5</v>
      </c>
      <c r="AL1080" s="7">
        <v>90</v>
      </c>
    </row>
    <row r="1081" spans="33:38">
      <c r="AG1081"/>
      <c r="AK1081" s="36">
        <v>3892.5</v>
      </c>
      <c r="AL1081" s="7">
        <v>90</v>
      </c>
    </row>
    <row r="1082" spans="33:38">
      <c r="AG1082"/>
      <c r="AK1082" s="36">
        <v>4320</v>
      </c>
      <c r="AL1082" s="7">
        <v>90</v>
      </c>
    </row>
    <row r="1083" spans="33:38">
      <c r="AG1083"/>
      <c r="AK1083" s="36">
        <v>4906.5</v>
      </c>
      <c r="AL1083" s="7">
        <v>90</v>
      </c>
    </row>
    <row r="1084" spans="33:38">
      <c r="AG1084"/>
      <c r="AK1084" s="36">
        <v>5242.5</v>
      </c>
      <c r="AL1084" s="7">
        <v>100</v>
      </c>
    </row>
    <row r="1085" spans="33:38">
      <c r="AG1085"/>
      <c r="AK1085" s="36">
        <v>5467.5</v>
      </c>
      <c r="AL1085" s="7">
        <v>110</v>
      </c>
    </row>
    <row r="1086" spans="33:38">
      <c r="AG1086"/>
      <c r="AK1086" s="36">
        <v>5251.5</v>
      </c>
      <c r="AL1086" s="7">
        <v>100</v>
      </c>
    </row>
    <row r="1087" spans="33:38">
      <c r="AG1087"/>
      <c r="AK1087" s="36">
        <v>5358</v>
      </c>
      <c r="AL1087" s="7">
        <v>105</v>
      </c>
    </row>
    <row r="1088" spans="33:38">
      <c r="AG1088"/>
      <c r="AK1088" s="36">
        <v>5541</v>
      </c>
      <c r="AL1088" s="7">
        <v>120</v>
      </c>
    </row>
    <row r="1089" spans="33:38">
      <c r="AG1089"/>
      <c r="AK1089" s="36">
        <v>5368.5</v>
      </c>
      <c r="AL1089" s="7">
        <v>105</v>
      </c>
    </row>
    <row r="1090" spans="33:38">
      <c r="AG1090"/>
      <c r="AK1090" s="36">
        <v>5311.5</v>
      </c>
      <c r="AL1090" s="7">
        <v>100</v>
      </c>
    </row>
    <row r="1091" spans="33:38">
      <c r="AG1091"/>
      <c r="AK1091" s="36">
        <v>5097</v>
      </c>
      <c r="AL1091" s="7">
        <v>90</v>
      </c>
    </row>
    <row r="1092" spans="33:38">
      <c r="AG1092"/>
      <c r="AK1092" s="36">
        <v>5271</v>
      </c>
      <c r="AL1092" s="7">
        <v>100</v>
      </c>
    </row>
    <row r="1093" spans="33:38">
      <c r="AG1093"/>
      <c r="AK1093" s="36">
        <v>5649</v>
      </c>
      <c r="AL1093" s="7">
        <v>120</v>
      </c>
    </row>
    <row r="1094" spans="33:38">
      <c r="AG1094"/>
      <c r="AK1094" s="36">
        <v>5428.5</v>
      </c>
      <c r="AL1094" s="7">
        <v>110</v>
      </c>
    </row>
    <row r="1095" spans="33:38">
      <c r="AG1095"/>
      <c r="AK1095" s="36">
        <v>5251.5</v>
      </c>
      <c r="AL1095" s="7">
        <v>100</v>
      </c>
    </row>
    <row r="1096" spans="33:38">
      <c r="AG1096"/>
      <c r="AK1096" s="36">
        <v>4876.5</v>
      </c>
      <c r="AL1096" s="7">
        <v>90</v>
      </c>
    </row>
    <row r="1097" spans="33:38">
      <c r="AG1097"/>
      <c r="AK1097" s="36">
        <v>4468.5</v>
      </c>
      <c r="AL1097" s="7">
        <v>90</v>
      </c>
    </row>
    <row r="1098" spans="33:38">
      <c r="AG1098"/>
      <c r="AK1098" s="36">
        <v>4177.5</v>
      </c>
      <c r="AL1098" s="7">
        <v>90</v>
      </c>
    </row>
    <row r="1099" spans="33:38">
      <c r="AG1099"/>
      <c r="AK1099" s="36">
        <v>3982.5</v>
      </c>
      <c r="AL1099" s="7">
        <v>90</v>
      </c>
    </row>
    <row r="1100" spans="33:38">
      <c r="AG1100"/>
      <c r="AK1100" s="36">
        <v>3864</v>
      </c>
      <c r="AL1100" s="7">
        <v>90</v>
      </c>
    </row>
    <row r="1101" spans="33:38">
      <c r="AG1101"/>
      <c r="AK1101" s="36">
        <v>3703.5</v>
      </c>
      <c r="AL1101" s="7">
        <v>90</v>
      </c>
    </row>
    <row r="1102" spans="33:38">
      <c r="AG1102"/>
      <c r="AK1102" s="36">
        <v>3742.5</v>
      </c>
      <c r="AL1102" s="7">
        <v>90</v>
      </c>
    </row>
    <row r="1103" spans="33:38">
      <c r="AG1103"/>
      <c r="AK1103" s="36">
        <v>3822</v>
      </c>
      <c r="AL1103" s="7">
        <v>90</v>
      </c>
    </row>
    <row r="1104" spans="33:38">
      <c r="AG1104"/>
      <c r="AK1104" s="36">
        <v>4024.5</v>
      </c>
      <c r="AL1104" s="7">
        <v>90</v>
      </c>
    </row>
    <row r="1105" spans="33:38">
      <c r="AG1105"/>
      <c r="AK1105" s="36">
        <v>4000.5</v>
      </c>
      <c r="AL1105" s="7">
        <v>90</v>
      </c>
    </row>
    <row r="1106" spans="33:38">
      <c r="AG1106"/>
      <c r="AK1106" s="36">
        <v>4345.5</v>
      </c>
      <c r="AL1106" s="7">
        <v>90</v>
      </c>
    </row>
    <row r="1107" spans="33:38">
      <c r="AG1107"/>
      <c r="AK1107" s="36">
        <v>4860</v>
      </c>
      <c r="AL1107" s="7">
        <v>90</v>
      </c>
    </row>
    <row r="1108" spans="33:38">
      <c r="AG1108"/>
      <c r="AK1108" s="36">
        <v>5188.5</v>
      </c>
      <c r="AL1108" s="7">
        <v>95</v>
      </c>
    </row>
    <row r="1109" spans="33:38">
      <c r="AG1109"/>
      <c r="AK1109" s="36">
        <v>5410.5</v>
      </c>
      <c r="AL1109" s="7">
        <v>105</v>
      </c>
    </row>
    <row r="1110" spans="33:38">
      <c r="AG1110"/>
      <c r="AK1110" s="36">
        <v>5230.5</v>
      </c>
      <c r="AL1110" s="7">
        <v>100</v>
      </c>
    </row>
    <row r="1111" spans="33:38">
      <c r="AG1111"/>
      <c r="AK1111" s="36">
        <v>5313</v>
      </c>
      <c r="AL1111" s="7">
        <v>100</v>
      </c>
    </row>
    <row r="1112" spans="33:38">
      <c r="AG1112"/>
      <c r="AK1112" s="36">
        <v>5280</v>
      </c>
      <c r="AL1112" s="7">
        <v>100</v>
      </c>
    </row>
    <row r="1113" spans="33:38">
      <c r="AG1113"/>
      <c r="AK1113" s="36">
        <v>5410.5</v>
      </c>
      <c r="AL1113" s="7">
        <v>105</v>
      </c>
    </row>
    <row r="1114" spans="33:38">
      <c r="AG1114"/>
      <c r="AK1114" s="36">
        <v>5101.5</v>
      </c>
      <c r="AL1114" s="7">
        <v>95</v>
      </c>
    </row>
    <row r="1115" spans="33:38">
      <c r="AG1115"/>
      <c r="AK1115" s="36">
        <v>5142</v>
      </c>
      <c r="AL1115" s="7">
        <v>95</v>
      </c>
    </row>
    <row r="1116" spans="33:38">
      <c r="AG1116"/>
      <c r="AK1116" s="36">
        <v>5250</v>
      </c>
      <c r="AL1116" s="7">
        <v>100</v>
      </c>
    </row>
    <row r="1117" spans="33:38">
      <c r="AG1117"/>
      <c r="AK1117" s="36">
        <v>5719.5</v>
      </c>
      <c r="AL1117" s="7">
        <v>120</v>
      </c>
    </row>
    <row r="1118" spans="33:38">
      <c r="AG1118"/>
      <c r="AK1118" s="36">
        <v>5638.5</v>
      </c>
      <c r="AL1118" s="7">
        <v>120</v>
      </c>
    </row>
    <row r="1119" spans="33:38">
      <c r="AG1119"/>
      <c r="AK1119" s="36">
        <v>5358</v>
      </c>
      <c r="AL1119" s="7">
        <v>105</v>
      </c>
    </row>
    <row r="1120" spans="33:38">
      <c r="AG1120"/>
      <c r="AK1120" s="36">
        <v>4996.5</v>
      </c>
      <c r="AL1120" s="7">
        <v>90</v>
      </c>
    </row>
    <row r="1121" spans="33:38">
      <c r="AG1121"/>
      <c r="AK1121" s="36">
        <v>4563</v>
      </c>
      <c r="AL1121" s="7">
        <v>90</v>
      </c>
    </row>
    <row r="1122" spans="33:38">
      <c r="AG1122"/>
      <c r="AK1122" s="36">
        <v>4248</v>
      </c>
      <c r="AL1122" s="7">
        <v>90</v>
      </c>
    </row>
    <row r="1123" spans="33:38">
      <c r="AG1123"/>
      <c r="AK1123" s="36">
        <v>3982.5</v>
      </c>
      <c r="AL1123" s="7">
        <v>90</v>
      </c>
    </row>
    <row r="1124" spans="33:38">
      <c r="AG1124"/>
      <c r="AK1124" s="36">
        <v>3864</v>
      </c>
      <c r="AL1124" s="7">
        <v>90</v>
      </c>
    </row>
    <row r="1125" spans="33:38">
      <c r="AG1125"/>
      <c r="AK1125" s="36">
        <v>3703.5</v>
      </c>
      <c r="AL1125" s="7">
        <v>90</v>
      </c>
    </row>
    <row r="1126" spans="33:38">
      <c r="AG1126"/>
      <c r="AK1126" s="36">
        <v>3742.5</v>
      </c>
      <c r="AL1126" s="7">
        <v>90</v>
      </c>
    </row>
    <row r="1127" spans="33:38">
      <c r="AG1127"/>
      <c r="AK1127" s="36">
        <v>3822</v>
      </c>
      <c r="AL1127" s="7">
        <v>90</v>
      </c>
    </row>
    <row r="1128" spans="33:38">
      <c r="AG1128"/>
      <c r="AK1128" s="36">
        <v>4024.5</v>
      </c>
      <c r="AL1128" s="7">
        <v>90</v>
      </c>
    </row>
    <row r="1129" spans="33:38">
      <c r="AG1129"/>
      <c r="AK1129" s="36">
        <v>4000.5</v>
      </c>
      <c r="AL1129" s="7">
        <v>90</v>
      </c>
    </row>
    <row r="1130" spans="33:38">
      <c r="AG1130"/>
      <c r="AK1130" s="36">
        <v>4345.5</v>
      </c>
      <c r="AL1130" s="7">
        <v>90</v>
      </c>
    </row>
    <row r="1131" spans="33:38">
      <c r="AG1131"/>
      <c r="AK1131" s="36">
        <v>4860</v>
      </c>
      <c r="AL1131" s="7">
        <v>90</v>
      </c>
    </row>
    <row r="1132" spans="33:38">
      <c r="AG1132"/>
      <c r="AK1132" s="36">
        <v>5428.5</v>
      </c>
      <c r="AL1132" s="7">
        <v>110</v>
      </c>
    </row>
    <row r="1133" spans="33:38">
      <c r="AG1133"/>
      <c r="AK1133" s="36">
        <v>5568</v>
      </c>
      <c r="AL1133" s="7">
        <v>120</v>
      </c>
    </row>
    <row r="1134" spans="33:38">
      <c r="AG1134"/>
      <c r="AK1134" s="36">
        <v>5365.5</v>
      </c>
      <c r="AL1134" s="7">
        <v>105</v>
      </c>
    </row>
    <row r="1135" spans="33:38">
      <c r="AG1135"/>
      <c r="AK1135" s="36">
        <v>5421</v>
      </c>
      <c r="AL1135" s="7">
        <v>105</v>
      </c>
    </row>
    <row r="1136" spans="33:38">
      <c r="AG1136"/>
      <c r="AK1136" s="36">
        <v>5545.5</v>
      </c>
      <c r="AL1136" s="7">
        <v>120</v>
      </c>
    </row>
    <row r="1137" spans="33:38">
      <c r="AG1137"/>
      <c r="AK1137" s="36">
        <v>5436</v>
      </c>
      <c r="AL1137" s="7">
        <v>110</v>
      </c>
    </row>
    <row r="1138" spans="33:38">
      <c r="AG1138"/>
      <c r="AK1138" s="36">
        <v>5404.5</v>
      </c>
      <c r="AL1138" s="7">
        <v>105</v>
      </c>
    </row>
    <row r="1139" spans="33:38">
      <c r="AG1139"/>
      <c r="AK1139" s="36">
        <v>5205</v>
      </c>
      <c r="AL1139" s="7">
        <v>95</v>
      </c>
    </row>
    <row r="1140" spans="33:38">
      <c r="AG1140"/>
      <c r="AK1140" s="36">
        <v>5224.5</v>
      </c>
      <c r="AL1140" s="7">
        <v>100</v>
      </c>
    </row>
    <row r="1141" spans="33:38">
      <c r="AG1141"/>
      <c r="AK1141" s="36">
        <v>5617.5</v>
      </c>
      <c r="AL1141" s="7">
        <v>120</v>
      </c>
    </row>
    <row r="1142" spans="33:38">
      <c r="AG1142"/>
      <c r="AK1142" s="36">
        <v>5404.5</v>
      </c>
      <c r="AL1142" s="7">
        <v>105</v>
      </c>
    </row>
    <row r="1143" spans="33:38">
      <c r="AG1143"/>
      <c r="AK1143" s="36">
        <v>5218.5</v>
      </c>
      <c r="AL1143" s="7">
        <v>100</v>
      </c>
    </row>
    <row r="1144" spans="33:38">
      <c r="AG1144"/>
      <c r="AK1144" s="36">
        <v>4806</v>
      </c>
      <c r="AL1144" s="7">
        <v>90</v>
      </c>
    </row>
    <row r="1145" spans="33:38">
      <c r="AG1145"/>
      <c r="AK1145" s="36">
        <v>4365</v>
      </c>
      <c r="AL1145" s="7">
        <v>90</v>
      </c>
    </row>
    <row r="1146" spans="33:38">
      <c r="AG1146"/>
      <c r="AK1146" s="36">
        <v>4069.5</v>
      </c>
      <c r="AL1146" s="7">
        <v>90</v>
      </c>
    </row>
    <row r="1147" spans="33:38">
      <c r="AG1147"/>
      <c r="AK1147" s="36">
        <v>3853.5</v>
      </c>
      <c r="AL1147" s="7">
        <v>90</v>
      </c>
    </row>
    <row r="1148" spans="33:38">
      <c r="AG1148"/>
      <c r="AK1148" s="36">
        <v>3682.5</v>
      </c>
      <c r="AL1148" s="7">
        <v>90</v>
      </c>
    </row>
    <row r="1149" spans="33:38">
      <c r="AG1149"/>
      <c r="AK1149" s="36">
        <v>3577.5</v>
      </c>
      <c r="AL1149" s="7">
        <v>75</v>
      </c>
    </row>
    <row r="1150" spans="33:38">
      <c r="AG1150"/>
      <c r="AK1150" s="36">
        <v>3528</v>
      </c>
      <c r="AL1150" s="7">
        <v>75</v>
      </c>
    </row>
    <row r="1151" spans="33:38">
      <c r="AG1151"/>
      <c r="AK1151" s="36">
        <v>3591</v>
      </c>
      <c r="AL1151" s="7">
        <v>75</v>
      </c>
    </row>
    <row r="1152" spans="33:38">
      <c r="AG1152"/>
      <c r="AK1152" s="36">
        <v>3702</v>
      </c>
      <c r="AL1152" s="7">
        <v>90</v>
      </c>
    </row>
    <row r="1153" spans="33:38">
      <c r="AG1153"/>
      <c r="AK1153" s="36">
        <v>3591</v>
      </c>
      <c r="AL1153" s="7">
        <v>75</v>
      </c>
    </row>
    <row r="1154" spans="33:38">
      <c r="AG1154"/>
      <c r="AK1154" s="36">
        <v>3828</v>
      </c>
      <c r="AL1154" s="7">
        <v>90</v>
      </c>
    </row>
    <row r="1155" spans="33:38">
      <c r="AG1155"/>
      <c r="AK1155" s="36">
        <v>4437</v>
      </c>
      <c r="AL1155" s="7">
        <v>90</v>
      </c>
    </row>
    <row r="1156" spans="33:38">
      <c r="AG1156"/>
      <c r="AK1156" s="36">
        <v>4732.5</v>
      </c>
      <c r="AL1156" s="7">
        <v>90</v>
      </c>
    </row>
    <row r="1157" spans="33:38">
      <c r="AG1157"/>
      <c r="AK1157" s="36">
        <v>5013</v>
      </c>
      <c r="AL1157" s="7">
        <v>90</v>
      </c>
    </row>
    <row r="1158" spans="33:38">
      <c r="AG1158"/>
      <c r="AK1158" s="36">
        <v>4873.5</v>
      </c>
      <c r="AL1158" s="7">
        <v>90</v>
      </c>
    </row>
    <row r="1159" spans="33:38">
      <c r="AG1159"/>
      <c r="AK1159" s="36">
        <v>4803</v>
      </c>
      <c r="AL1159" s="7">
        <v>90</v>
      </c>
    </row>
    <row r="1160" spans="33:38">
      <c r="AG1160"/>
      <c r="AK1160" s="36">
        <v>4854</v>
      </c>
      <c r="AL1160" s="7">
        <v>90</v>
      </c>
    </row>
    <row r="1161" spans="33:38">
      <c r="AG1161"/>
      <c r="AK1161" s="36">
        <v>4761</v>
      </c>
      <c r="AL1161" s="7">
        <v>90</v>
      </c>
    </row>
    <row r="1162" spans="33:38">
      <c r="AG1162"/>
      <c r="AK1162" s="36">
        <v>4606.5</v>
      </c>
      <c r="AL1162" s="7">
        <v>90</v>
      </c>
    </row>
    <row r="1163" spans="33:38">
      <c r="AG1163"/>
      <c r="AK1163" s="36">
        <v>4440</v>
      </c>
      <c r="AL1163" s="7">
        <v>90</v>
      </c>
    </row>
    <row r="1164" spans="33:38">
      <c r="AG1164"/>
      <c r="AK1164" s="36">
        <v>4650</v>
      </c>
      <c r="AL1164" s="7">
        <v>90</v>
      </c>
    </row>
    <row r="1165" spans="33:38">
      <c r="AG1165"/>
      <c r="AK1165" s="36">
        <v>5278.5</v>
      </c>
      <c r="AL1165" s="7">
        <v>100</v>
      </c>
    </row>
    <row r="1166" spans="33:38">
      <c r="AG1166"/>
      <c r="AK1166" s="36">
        <v>5166</v>
      </c>
      <c r="AL1166" s="7">
        <v>95</v>
      </c>
    </row>
    <row r="1167" spans="33:38">
      <c r="AG1167"/>
      <c r="AK1167" s="36">
        <v>4981.5</v>
      </c>
      <c r="AL1167" s="7">
        <v>90</v>
      </c>
    </row>
    <row r="1168" spans="33:38">
      <c r="AG1168"/>
      <c r="AK1168" s="36">
        <v>4650</v>
      </c>
      <c r="AL1168" s="7">
        <v>90</v>
      </c>
    </row>
    <row r="1169" spans="33:38">
      <c r="AG1169"/>
      <c r="AK1169" s="36">
        <v>4273.5</v>
      </c>
      <c r="AL1169" s="7">
        <v>90</v>
      </c>
    </row>
    <row r="1170" spans="33:38">
      <c r="AG1170"/>
      <c r="AK1170" s="36">
        <v>4002</v>
      </c>
      <c r="AL1170" s="7">
        <v>90</v>
      </c>
    </row>
    <row r="1171" spans="33:38">
      <c r="AG1171"/>
      <c r="AK1171" s="36">
        <v>3703.5</v>
      </c>
      <c r="AL1171" s="7">
        <v>90</v>
      </c>
    </row>
    <row r="1172" spans="33:38">
      <c r="AG1172"/>
      <c r="AK1172" s="36">
        <v>3556.5</v>
      </c>
      <c r="AL1172" s="7">
        <v>75</v>
      </c>
    </row>
    <row r="1173" spans="33:38">
      <c r="AG1173"/>
      <c r="AK1173" s="36">
        <v>3457.5</v>
      </c>
      <c r="AL1173" s="7">
        <v>75</v>
      </c>
    </row>
    <row r="1174" spans="33:38">
      <c r="AG1174"/>
      <c r="AK1174" s="36">
        <v>3426</v>
      </c>
      <c r="AL1174" s="7">
        <v>75</v>
      </c>
    </row>
    <row r="1175" spans="33:38">
      <c r="AG1175"/>
      <c r="AK1175" s="36">
        <v>3450</v>
      </c>
      <c r="AL1175" s="7">
        <v>75</v>
      </c>
    </row>
    <row r="1176" spans="33:38">
      <c r="AG1176"/>
      <c r="AK1176" s="36">
        <v>3423</v>
      </c>
      <c r="AL1176" s="7">
        <v>75</v>
      </c>
    </row>
    <row r="1177" spans="33:38">
      <c r="AG1177"/>
      <c r="AK1177" s="36">
        <v>3262.5</v>
      </c>
      <c r="AL1177" s="7">
        <v>75</v>
      </c>
    </row>
    <row r="1178" spans="33:38">
      <c r="AG1178"/>
      <c r="AK1178" s="36">
        <v>3232.5</v>
      </c>
      <c r="AL1178" s="7">
        <v>75</v>
      </c>
    </row>
    <row r="1179" spans="33:38">
      <c r="AG1179"/>
      <c r="AK1179" s="36">
        <v>3414</v>
      </c>
      <c r="AL1179" s="7">
        <v>75</v>
      </c>
    </row>
    <row r="1180" spans="33:38">
      <c r="AG1180"/>
      <c r="AK1180" s="36">
        <v>3679.5</v>
      </c>
      <c r="AL1180" s="7">
        <v>90</v>
      </c>
    </row>
    <row r="1181" spans="33:38">
      <c r="AG1181"/>
      <c r="AK1181" s="36">
        <v>3870</v>
      </c>
      <c r="AL1181" s="7">
        <v>90</v>
      </c>
    </row>
    <row r="1182" spans="33:38">
      <c r="AG1182"/>
      <c r="AK1182" s="36">
        <v>3874.5</v>
      </c>
      <c r="AL1182" s="7">
        <v>90</v>
      </c>
    </row>
    <row r="1183" spans="33:38">
      <c r="AG1183"/>
      <c r="AK1183" s="36">
        <v>3879</v>
      </c>
      <c r="AL1183" s="7">
        <v>90</v>
      </c>
    </row>
    <row r="1184" spans="33:38">
      <c r="AG1184"/>
      <c r="AK1184" s="36">
        <v>3849</v>
      </c>
      <c r="AL1184" s="7">
        <v>90</v>
      </c>
    </row>
    <row r="1185" spans="33:38">
      <c r="AG1185"/>
      <c r="AK1185" s="36">
        <v>3834</v>
      </c>
      <c r="AL1185" s="7">
        <v>90</v>
      </c>
    </row>
    <row r="1186" spans="33:38">
      <c r="AG1186"/>
      <c r="AK1186" s="36">
        <v>3726</v>
      </c>
      <c r="AL1186" s="7">
        <v>90</v>
      </c>
    </row>
    <row r="1187" spans="33:38">
      <c r="AG1187"/>
      <c r="AK1187" s="36">
        <v>3729</v>
      </c>
      <c r="AL1187" s="7">
        <v>90</v>
      </c>
    </row>
    <row r="1188" spans="33:38">
      <c r="AG1188"/>
      <c r="AK1188" s="36">
        <v>4116</v>
      </c>
      <c r="AL1188" s="7">
        <v>90</v>
      </c>
    </row>
    <row r="1189" spans="33:38">
      <c r="AG1189"/>
      <c r="AK1189" s="36">
        <v>4782</v>
      </c>
      <c r="AL1189" s="7">
        <v>90</v>
      </c>
    </row>
    <row r="1190" spans="33:38">
      <c r="AG1190"/>
      <c r="AK1190" s="36">
        <v>4686</v>
      </c>
      <c r="AL1190" s="7">
        <v>90</v>
      </c>
    </row>
    <row r="1191" spans="33:38">
      <c r="AG1191"/>
      <c r="AK1191" s="36">
        <v>4521</v>
      </c>
      <c r="AL1191" s="7">
        <v>90</v>
      </c>
    </row>
    <row r="1192" spans="33:38">
      <c r="AG1192"/>
      <c r="AK1192" s="36">
        <v>4360.5</v>
      </c>
      <c r="AL1192" s="7">
        <v>90</v>
      </c>
    </row>
    <row r="1193" spans="33:38">
      <c r="AG1193"/>
      <c r="AK1193" s="36">
        <v>3900</v>
      </c>
      <c r="AL1193" s="7">
        <v>90</v>
      </c>
    </row>
    <row r="1194" spans="33:38">
      <c r="AG1194"/>
      <c r="AK1194" s="36">
        <v>3651</v>
      </c>
      <c r="AL1194" s="7">
        <v>90</v>
      </c>
    </row>
    <row r="1195" spans="33:38">
      <c r="AG1195"/>
      <c r="AK1195" s="36">
        <v>3645</v>
      </c>
      <c r="AL1195" s="7">
        <v>90</v>
      </c>
    </row>
    <row r="1196" spans="33:38">
      <c r="AG1196"/>
      <c r="AK1196" s="36">
        <v>3634.5</v>
      </c>
      <c r="AL1196" s="7">
        <v>90</v>
      </c>
    </row>
    <row r="1197" spans="33:38">
      <c r="AG1197"/>
      <c r="AK1197" s="36">
        <v>3450</v>
      </c>
      <c r="AL1197" s="7">
        <v>75</v>
      </c>
    </row>
    <row r="1198" spans="33:38">
      <c r="AG1198"/>
      <c r="AK1198" s="36">
        <v>3435</v>
      </c>
      <c r="AL1198" s="7">
        <v>75</v>
      </c>
    </row>
    <row r="1199" spans="33:38">
      <c r="AG1199"/>
      <c r="AK1199" s="36">
        <v>3670.5</v>
      </c>
      <c r="AL1199" s="7">
        <v>90</v>
      </c>
    </row>
    <row r="1200" spans="33:38">
      <c r="AG1200"/>
      <c r="AK1200" s="36">
        <v>3895.5</v>
      </c>
      <c r="AL1200" s="7">
        <v>90</v>
      </c>
    </row>
    <row r="1201" spans="33:38">
      <c r="AG1201"/>
      <c r="AK1201" s="36">
        <v>3928.5</v>
      </c>
      <c r="AL1201" s="7">
        <v>90</v>
      </c>
    </row>
    <row r="1202" spans="33:38">
      <c r="AG1202"/>
      <c r="AK1202" s="36">
        <v>4357.5</v>
      </c>
      <c r="AL1202" s="7">
        <v>90</v>
      </c>
    </row>
    <row r="1203" spans="33:38">
      <c r="AG1203"/>
      <c r="AK1203" s="36">
        <v>4849.5</v>
      </c>
      <c r="AL1203" s="7">
        <v>90</v>
      </c>
    </row>
    <row r="1204" spans="33:38">
      <c r="AG1204"/>
      <c r="AK1204" s="36">
        <v>5170.5</v>
      </c>
      <c r="AL1204" s="7">
        <v>95</v>
      </c>
    </row>
    <row r="1205" spans="33:38">
      <c r="AG1205"/>
      <c r="AK1205" s="36">
        <v>5371.5</v>
      </c>
      <c r="AL1205" s="7">
        <v>105</v>
      </c>
    </row>
    <row r="1206" spans="33:38">
      <c r="AG1206"/>
      <c r="AK1206" s="36">
        <v>5091</v>
      </c>
      <c r="AL1206" s="7">
        <v>90</v>
      </c>
    </row>
    <row r="1207" spans="33:38">
      <c r="AG1207"/>
      <c r="AK1207" s="36">
        <v>5163</v>
      </c>
      <c r="AL1207" s="7">
        <v>95</v>
      </c>
    </row>
    <row r="1208" spans="33:38">
      <c r="AG1208"/>
      <c r="AK1208" s="36">
        <v>5235</v>
      </c>
      <c r="AL1208" s="7">
        <v>100</v>
      </c>
    </row>
    <row r="1209" spans="33:38">
      <c r="AG1209"/>
      <c r="AK1209" s="36">
        <v>5124</v>
      </c>
      <c r="AL1209" s="7">
        <v>95</v>
      </c>
    </row>
    <row r="1210" spans="33:38">
      <c r="AG1210"/>
      <c r="AK1210" s="36">
        <v>5133</v>
      </c>
      <c r="AL1210" s="7">
        <v>95</v>
      </c>
    </row>
    <row r="1211" spans="33:38">
      <c r="AG1211"/>
      <c r="AK1211" s="36">
        <v>4957.5</v>
      </c>
      <c r="AL1211" s="7">
        <v>90</v>
      </c>
    </row>
    <row r="1212" spans="33:38">
      <c r="AG1212"/>
      <c r="AK1212" s="36">
        <v>5170.5</v>
      </c>
      <c r="AL1212" s="7">
        <v>95</v>
      </c>
    </row>
    <row r="1213" spans="33:38">
      <c r="AG1213"/>
      <c r="AK1213" s="36">
        <v>5514</v>
      </c>
      <c r="AL1213" s="7">
        <v>110</v>
      </c>
    </row>
    <row r="1214" spans="33:38">
      <c r="AG1214"/>
      <c r="AK1214" s="36">
        <v>5220</v>
      </c>
      <c r="AL1214" s="7">
        <v>100</v>
      </c>
    </row>
    <row r="1215" spans="33:38">
      <c r="AG1215"/>
      <c r="AK1215" s="36">
        <v>5023.5</v>
      </c>
      <c r="AL1215" s="7">
        <v>90</v>
      </c>
    </row>
    <row r="1216" spans="33:38">
      <c r="AG1216"/>
      <c r="AK1216" s="36">
        <v>4569</v>
      </c>
      <c r="AL1216" s="7">
        <v>90</v>
      </c>
    </row>
    <row r="1217" spans="33:38">
      <c r="AG1217"/>
      <c r="AK1217" s="36">
        <v>4110</v>
      </c>
      <c r="AL1217" s="7">
        <v>90</v>
      </c>
    </row>
    <row r="1218" spans="33:38">
      <c r="AG1218"/>
      <c r="AK1218" s="36">
        <v>3895.5</v>
      </c>
      <c r="AL1218" s="7">
        <v>90</v>
      </c>
    </row>
    <row r="1219" spans="33:38">
      <c r="AG1219"/>
      <c r="AK1219" s="36">
        <v>3645</v>
      </c>
      <c r="AL1219" s="7">
        <v>90</v>
      </c>
    </row>
    <row r="1220" spans="33:38">
      <c r="AG1220"/>
      <c r="AK1220" s="36">
        <v>3634.5</v>
      </c>
      <c r="AL1220" s="7">
        <v>90</v>
      </c>
    </row>
    <row r="1221" spans="33:38">
      <c r="AG1221"/>
      <c r="AK1221" s="36">
        <v>3450</v>
      </c>
      <c r="AL1221" s="7">
        <v>75</v>
      </c>
    </row>
    <row r="1222" spans="33:38">
      <c r="AG1222"/>
      <c r="AK1222" s="36">
        <v>3435</v>
      </c>
      <c r="AL1222" s="7">
        <v>75</v>
      </c>
    </row>
    <row r="1223" spans="33:38">
      <c r="AG1223"/>
      <c r="AK1223" s="36">
        <v>3670.5</v>
      </c>
      <c r="AL1223" s="7">
        <v>90</v>
      </c>
    </row>
    <row r="1224" spans="33:38">
      <c r="AG1224"/>
      <c r="AK1224" s="36">
        <v>3895.5</v>
      </c>
      <c r="AL1224" s="7">
        <v>90</v>
      </c>
    </row>
    <row r="1225" spans="33:38">
      <c r="AG1225"/>
      <c r="AK1225" s="36">
        <v>3928.5</v>
      </c>
      <c r="AL1225" s="7">
        <v>90</v>
      </c>
    </row>
    <row r="1226" spans="33:38">
      <c r="AG1226"/>
      <c r="AK1226" s="36">
        <v>4357.5</v>
      </c>
      <c r="AL1226" s="7">
        <v>90</v>
      </c>
    </row>
    <row r="1227" spans="33:38">
      <c r="AG1227"/>
      <c r="AK1227" s="36">
        <v>4900.5</v>
      </c>
      <c r="AL1227" s="7">
        <v>90</v>
      </c>
    </row>
    <row r="1228" spans="33:38">
      <c r="AG1228"/>
      <c r="AK1228" s="36">
        <v>5161.5</v>
      </c>
      <c r="AL1228" s="7">
        <v>95</v>
      </c>
    </row>
    <row r="1229" spans="33:38">
      <c r="AG1229"/>
      <c r="AK1229" s="36">
        <v>5376</v>
      </c>
      <c r="AL1229" s="7">
        <v>105</v>
      </c>
    </row>
    <row r="1230" spans="33:38">
      <c r="AG1230"/>
      <c r="AK1230" s="36">
        <v>5140.5</v>
      </c>
      <c r="AL1230" s="7">
        <v>95</v>
      </c>
    </row>
    <row r="1231" spans="33:38">
      <c r="AG1231"/>
      <c r="AK1231" s="36">
        <v>5163</v>
      </c>
      <c r="AL1231" s="7">
        <v>95</v>
      </c>
    </row>
    <row r="1232" spans="33:38">
      <c r="AG1232"/>
      <c r="AK1232" s="36">
        <v>5307</v>
      </c>
      <c r="AL1232" s="7">
        <v>100</v>
      </c>
    </row>
    <row r="1233" spans="33:38">
      <c r="AG1233"/>
      <c r="AK1233" s="36">
        <v>5154</v>
      </c>
      <c r="AL1233" s="7">
        <v>95</v>
      </c>
    </row>
    <row r="1234" spans="33:38">
      <c r="AG1234"/>
      <c r="AK1234" s="36">
        <v>5104.5</v>
      </c>
      <c r="AL1234" s="7">
        <v>95</v>
      </c>
    </row>
    <row r="1235" spans="33:38">
      <c r="AG1235"/>
      <c r="AK1235" s="36">
        <v>4965</v>
      </c>
      <c r="AL1235" s="7">
        <v>90</v>
      </c>
    </row>
    <row r="1236" spans="33:38">
      <c r="AG1236"/>
      <c r="AK1236" s="36">
        <v>5067</v>
      </c>
      <c r="AL1236" s="7">
        <v>90</v>
      </c>
    </row>
    <row r="1237" spans="33:38">
      <c r="AG1237"/>
      <c r="AK1237" s="36">
        <v>5491.5</v>
      </c>
      <c r="AL1237" s="7">
        <v>110</v>
      </c>
    </row>
    <row r="1238" spans="33:38">
      <c r="AG1238"/>
      <c r="AK1238" s="36">
        <v>5320.5</v>
      </c>
      <c r="AL1238" s="7">
        <v>105</v>
      </c>
    </row>
    <row r="1239" spans="33:38">
      <c r="AG1239"/>
      <c r="AK1239" s="36">
        <v>4971</v>
      </c>
      <c r="AL1239" s="7">
        <v>90</v>
      </c>
    </row>
    <row r="1240" spans="33:38">
      <c r="AG1240"/>
      <c r="AK1240" s="36">
        <v>4735.5</v>
      </c>
      <c r="AL1240" s="7">
        <v>90</v>
      </c>
    </row>
    <row r="1241" spans="33:38">
      <c r="AG1241"/>
      <c r="AK1241" s="36">
        <v>4185</v>
      </c>
      <c r="AL1241" s="7">
        <v>90</v>
      </c>
    </row>
    <row r="1242" spans="33:38">
      <c r="AG1242"/>
      <c r="AK1242" s="36">
        <v>3838.5</v>
      </c>
      <c r="AL1242" s="7">
        <v>90</v>
      </c>
    </row>
    <row r="1243" spans="33:38">
      <c r="AG1243"/>
      <c r="AK1243" s="36">
        <v>3724.5</v>
      </c>
      <c r="AL1243" s="7">
        <v>90</v>
      </c>
    </row>
    <row r="1244" spans="33:38">
      <c r="AG1244"/>
      <c r="AK1244" s="36">
        <v>3585</v>
      </c>
      <c r="AL1244" s="7">
        <v>75</v>
      </c>
    </row>
    <row r="1245" spans="33:38">
      <c r="AG1245"/>
      <c r="AK1245" s="36">
        <v>3550.5</v>
      </c>
      <c r="AL1245" s="7">
        <v>75</v>
      </c>
    </row>
    <row r="1246" spans="33:38">
      <c r="AG1246"/>
      <c r="AK1246" s="36">
        <v>3531</v>
      </c>
      <c r="AL1246" s="7">
        <v>75</v>
      </c>
    </row>
    <row r="1247" spans="33:38">
      <c r="AG1247"/>
      <c r="AK1247" s="36">
        <v>3739.5</v>
      </c>
      <c r="AL1247" s="7">
        <v>90</v>
      </c>
    </row>
    <row r="1248" spans="33:38">
      <c r="AG1248"/>
      <c r="AK1248" s="36">
        <v>4027.5</v>
      </c>
      <c r="AL1248" s="7">
        <v>90</v>
      </c>
    </row>
    <row r="1249" spans="33:38">
      <c r="AG1249"/>
      <c r="AK1249" s="36">
        <v>3996</v>
      </c>
      <c r="AL1249" s="7">
        <v>90</v>
      </c>
    </row>
    <row r="1250" spans="33:38">
      <c r="AG1250"/>
      <c r="AK1250" s="36">
        <v>4360.5</v>
      </c>
      <c r="AL1250" s="7">
        <v>90</v>
      </c>
    </row>
    <row r="1251" spans="33:38">
      <c r="AG1251"/>
      <c r="AK1251" s="36">
        <v>4897.5</v>
      </c>
      <c r="AL1251" s="7">
        <v>90</v>
      </c>
    </row>
    <row r="1252" spans="33:38">
      <c r="AG1252"/>
      <c r="AK1252" s="36">
        <v>5116.5</v>
      </c>
      <c r="AL1252" s="7">
        <v>95</v>
      </c>
    </row>
    <row r="1253" spans="33:38">
      <c r="AG1253"/>
      <c r="AK1253" s="36">
        <v>5308.5</v>
      </c>
      <c r="AL1253" s="7">
        <v>100</v>
      </c>
    </row>
    <row r="1254" spans="33:38">
      <c r="AG1254"/>
      <c r="AK1254" s="36">
        <v>5079</v>
      </c>
      <c r="AL1254" s="7">
        <v>90</v>
      </c>
    </row>
    <row r="1255" spans="33:38">
      <c r="AG1255"/>
      <c r="AK1255" s="36">
        <v>5086.5</v>
      </c>
      <c r="AL1255" s="7">
        <v>90</v>
      </c>
    </row>
    <row r="1256" spans="33:38">
      <c r="AG1256"/>
      <c r="AK1256" s="36">
        <v>5226</v>
      </c>
      <c r="AL1256" s="7">
        <v>100</v>
      </c>
    </row>
    <row r="1257" spans="33:38">
      <c r="AG1257"/>
      <c r="AK1257" s="36">
        <v>5115</v>
      </c>
      <c r="AL1257" s="7">
        <v>95</v>
      </c>
    </row>
    <row r="1258" spans="33:38">
      <c r="AG1258"/>
      <c r="AK1258" s="36">
        <v>4903.5</v>
      </c>
      <c r="AL1258" s="7">
        <v>90</v>
      </c>
    </row>
    <row r="1259" spans="33:38">
      <c r="AG1259"/>
      <c r="AK1259" s="36">
        <v>4762.5</v>
      </c>
      <c r="AL1259" s="7">
        <v>90</v>
      </c>
    </row>
    <row r="1260" spans="33:38">
      <c r="AG1260"/>
      <c r="AK1260" s="36">
        <v>4977</v>
      </c>
      <c r="AL1260" s="7">
        <v>90</v>
      </c>
    </row>
    <row r="1261" spans="33:38">
      <c r="AG1261"/>
      <c r="AK1261" s="36">
        <v>5469</v>
      </c>
      <c r="AL1261" s="7">
        <v>110</v>
      </c>
    </row>
    <row r="1262" spans="33:38">
      <c r="AG1262"/>
      <c r="AK1262" s="36">
        <v>5242.5</v>
      </c>
      <c r="AL1262" s="7">
        <v>100</v>
      </c>
    </row>
    <row r="1263" spans="33:38">
      <c r="AG1263"/>
      <c r="AK1263" s="36">
        <v>4968</v>
      </c>
      <c r="AL1263" s="7">
        <v>90</v>
      </c>
    </row>
    <row r="1264" spans="33:38">
      <c r="AG1264"/>
      <c r="AK1264" s="36">
        <v>4519.5</v>
      </c>
      <c r="AL1264" s="7">
        <v>90</v>
      </c>
    </row>
    <row r="1265" spans="33:38">
      <c r="AG1265"/>
      <c r="AK1265" s="36">
        <v>4024.5</v>
      </c>
      <c r="AL1265" s="7">
        <v>90</v>
      </c>
    </row>
    <row r="1266" spans="33:38">
      <c r="AG1266"/>
      <c r="AK1266" s="36">
        <v>3732</v>
      </c>
      <c r="AL1266" s="7">
        <v>90</v>
      </c>
    </row>
    <row r="1267" spans="33:38">
      <c r="AG1267"/>
      <c r="AK1267" s="36">
        <v>3556.5</v>
      </c>
      <c r="AL1267" s="7">
        <v>75</v>
      </c>
    </row>
    <row r="1268" spans="33:38">
      <c r="AG1268"/>
      <c r="AK1268" s="36">
        <v>3574.5</v>
      </c>
      <c r="AL1268" s="7">
        <v>75</v>
      </c>
    </row>
    <row r="1269" spans="33:38">
      <c r="AG1269"/>
      <c r="AK1269" s="36">
        <v>3496.5</v>
      </c>
      <c r="AL1269" s="7">
        <v>75</v>
      </c>
    </row>
    <row r="1270" spans="33:38">
      <c r="AG1270"/>
      <c r="AK1270" s="36">
        <v>3466.5</v>
      </c>
      <c r="AL1270" s="7">
        <v>75</v>
      </c>
    </row>
    <row r="1271" spans="33:38">
      <c r="AG1271"/>
      <c r="AK1271" s="36">
        <v>3646.5</v>
      </c>
      <c r="AL1271" s="7">
        <v>90</v>
      </c>
    </row>
    <row r="1272" spans="33:38">
      <c r="AG1272"/>
      <c r="AK1272" s="36">
        <v>3846</v>
      </c>
      <c r="AL1272" s="7">
        <v>90</v>
      </c>
    </row>
    <row r="1273" spans="33:38">
      <c r="AG1273"/>
      <c r="AK1273" s="36">
        <v>3763.5</v>
      </c>
      <c r="AL1273" s="7">
        <v>90</v>
      </c>
    </row>
    <row r="1274" spans="33:38">
      <c r="AG1274"/>
      <c r="AK1274" s="36">
        <v>4134</v>
      </c>
      <c r="AL1274" s="7">
        <v>90</v>
      </c>
    </row>
    <row r="1275" spans="33:38">
      <c r="AG1275"/>
      <c r="AK1275" s="36">
        <v>4701</v>
      </c>
      <c r="AL1275" s="7">
        <v>90</v>
      </c>
    </row>
    <row r="1276" spans="33:38">
      <c r="AG1276"/>
      <c r="AK1276" s="36">
        <v>5037</v>
      </c>
      <c r="AL1276" s="7">
        <v>90</v>
      </c>
    </row>
    <row r="1277" spans="33:38">
      <c r="AG1277"/>
      <c r="AK1277" s="36">
        <v>5214</v>
      </c>
      <c r="AL1277" s="7">
        <v>100</v>
      </c>
    </row>
    <row r="1278" spans="33:38">
      <c r="AG1278"/>
      <c r="AK1278" s="36">
        <v>5028</v>
      </c>
      <c r="AL1278" s="7">
        <v>90</v>
      </c>
    </row>
    <row r="1279" spans="33:38">
      <c r="AG1279"/>
      <c r="AK1279" s="36">
        <v>5067</v>
      </c>
      <c r="AL1279" s="7">
        <v>90</v>
      </c>
    </row>
    <row r="1280" spans="33:38">
      <c r="AG1280"/>
      <c r="AK1280" s="36">
        <v>5232</v>
      </c>
      <c r="AL1280" s="7">
        <v>100</v>
      </c>
    </row>
    <row r="1281" spans="33:38">
      <c r="AG1281"/>
      <c r="AK1281" s="36">
        <v>5065.5</v>
      </c>
      <c r="AL1281" s="7">
        <v>90</v>
      </c>
    </row>
    <row r="1282" spans="33:38">
      <c r="AG1282"/>
      <c r="AK1282" s="36">
        <v>5125.5</v>
      </c>
      <c r="AL1282" s="7">
        <v>95</v>
      </c>
    </row>
    <row r="1283" spans="33:38">
      <c r="AG1283"/>
      <c r="AK1283" s="36">
        <v>4971</v>
      </c>
      <c r="AL1283" s="7">
        <v>90</v>
      </c>
    </row>
    <row r="1284" spans="33:38">
      <c r="AG1284"/>
      <c r="AK1284" s="36">
        <v>5158.5</v>
      </c>
      <c r="AL1284" s="7">
        <v>95</v>
      </c>
    </row>
    <row r="1285" spans="33:38">
      <c r="AG1285"/>
      <c r="AK1285" s="36">
        <v>5845.5</v>
      </c>
      <c r="AL1285" s="7">
        <v>130</v>
      </c>
    </row>
    <row r="1286" spans="33:38">
      <c r="AG1286"/>
      <c r="AK1286" s="36">
        <v>5269.5</v>
      </c>
      <c r="AL1286" s="7">
        <v>100</v>
      </c>
    </row>
    <row r="1287" spans="33:38">
      <c r="AG1287"/>
      <c r="AK1287" s="36">
        <v>5095.5</v>
      </c>
      <c r="AL1287" s="7">
        <v>90</v>
      </c>
    </row>
    <row r="1288" spans="33:38">
      <c r="AG1288"/>
      <c r="AK1288" s="36">
        <v>4492.5</v>
      </c>
      <c r="AL1288" s="7">
        <v>90</v>
      </c>
    </row>
    <row r="1289" spans="33:38">
      <c r="AG1289"/>
      <c r="AK1289" s="36">
        <v>4041</v>
      </c>
      <c r="AL1289" s="7">
        <v>90</v>
      </c>
    </row>
    <row r="1290" spans="33:38">
      <c r="AG1290"/>
      <c r="AK1290" s="36">
        <v>3772.5</v>
      </c>
      <c r="AL1290" s="7">
        <v>90</v>
      </c>
    </row>
    <row r="1291" spans="33:38">
      <c r="AG1291"/>
      <c r="AK1291" s="36">
        <v>3556.5</v>
      </c>
      <c r="AL1291" s="7">
        <v>75</v>
      </c>
    </row>
    <row r="1292" spans="33:38">
      <c r="AG1292"/>
      <c r="AK1292" s="36">
        <v>3574.5</v>
      </c>
      <c r="AL1292" s="7">
        <v>75</v>
      </c>
    </row>
    <row r="1293" spans="33:38">
      <c r="AG1293"/>
      <c r="AK1293" s="36">
        <v>3496.5</v>
      </c>
      <c r="AL1293" s="7">
        <v>75</v>
      </c>
    </row>
    <row r="1294" spans="33:38">
      <c r="AG1294"/>
      <c r="AK1294" s="36">
        <v>3597</v>
      </c>
      <c r="AL1294" s="7">
        <v>75</v>
      </c>
    </row>
    <row r="1295" spans="33:38">
      <c r="AG1295"/>
      <c r="AK1295" s="36">
        <v>3640.5</v>
      </c>
      <c r="AL1295" s="7">
        <v>90</v>
      </c>
    </row>
    <row r="1296" spans="33:38">
      <c r="AG1296"/>
      <c r="AK1296" s="36">
        <v>3861</v>
      </c>
      <c r="AL1296" s="7">
        <v>90</v>
      </c>
    </row>
    <row r="1297" spans="33:38">
      <c r="AG1297"/>
      <c r="AK1297" s="36">
        <v>3780</v>
      </c>
      <c r="AL1297" s="7">
        <v>90</v>
      </c>
    </row>
    <row r="1298" spans="33:38">
      <c r="AG1298"/>
      <c r="AK1298" s="36">
        <v>4207.5</v>
      </c>
      <c r="AL1298" s="7">
        <v>90</v>
      </c>
    </row>
    <row r="1299" spans="33:38">
      <c r="AG1299"/>
      <c r="AK1299" s="36">
        <v>4767</v>
      </c>
      <c r="AL1299" s="7">
        <v>90</v>
      </c>
    </row>
    <row r="1300" spans="33:38">
      <c r="AG1300"/>
      <c r="AK1300" s="36">
        <v>5110.5</v>
      </c>
      <c r="AL1300" s="7">
        <v>95</v>
      </c>
    </row>
    <row r="1301" spans="33:38">
      <c r="AG1301"/>
      <c r="AK1301" s="36">
        <v>5313</v>
      </c>
      <c r="AL1301" s="7">
        <v>100</v>
      </c>
    </row>
    <row r="1302" spans="33:38">
      <c r="AG1302"/>
      <c r="AK1302" s="36">
        <v>4957.5</v>
      </c>
      <c r="AL1302" s="7">
        <v>90</v>
      </c>
    </row>
    <row r="1303" spans="33:38">
      <c r="AG1303"/>
      <c r="AK1303" s="36">
        <v>5064</v>
      </c>
      <c r="AL1303" s="7">
        <v>90</v>
      </c>
    </row>
    <row r="1304" spans="33:38">
      <c r="AG1304"/>
      <c r="AK1304" s="36">
        <v>5205</v>
      </c>
      <c r="AL1304" s="7">
        <v>95</v>
      </c>
    </row>
    <row r="1305" spans="33:38">
      <c r="AG1305"/>
      <c r="AK1305" s="36">
        <v>5086.5</v>
      </c>
      <c r="AL1305" s="7">
        <v>90</v>
      </c>
    </row>
    <row r="1306" spans="33:38">
      <c r="AG1306"/>
      <c r="AK1306" s="36">
        <v>5059.5</v>
      </c>
      <c r="AL1306" s="7">
        <v>90</v>
      </c>
    </row>
    <row r="1307" spans="33:38">
      <c r="AG1307"/>
      <c r="AK1307" s="36">
        <v>4806</v>
      </c>
      <c r="AL1307" s="7">
        <v>90</v>
      </c>
    </row>
    <row r="1308" spans="33:38">
      <c r="AG1308"/>
      <c r="AK1308" s="36">
        <v>4882.5</v>
      </c>
      <c r="AL1308" s="7">
        <v>90</v>
      </c>
    </row>
    <row r="1309" spans="33:38">
      <c r="AG1309"/>
      <c r="AK1309" s="36">
        <v>5388</v>
      </c>
      <c r="AL1309" s="7">
        <v>105</v>
      </c>
    </row>
    <row r="1310" spans="33:38">
      <c r="AG1310"/>
      <c r="AK1310" s="36">
        <v>5197.5</v>
      </c>
      <c r="AL1310" s="7">
        <v>95</v>
      </c>
    </row>
    <row r="1311" spans="33:38">
      <c r="AG1311"/>
      <c r="AK1311" s="36">
        <v>4914</v>
      </c>
      <c r="AL1311" s="7">
        <v>90</v>
      </c>
    </row>
    <row r="1312" spans="33:38">
      <c r="AG1312"/>
      <c r="AK1312" s="36">
        <v>4491</v>
      </c>
      <c r="AL1312" s="7">
        <v>90</v>
      </c>
    </row>
    <row r="1313" spans="33:38">
      <c r="AG1313"/>
      <c r="AK1313" s="36">
        <v>3895.5</v>
      </c>
      <c r="AL1313" s="7">
        <v>90</v>
      </c>
    </row>
    <row r="1314" spans="33:38">
      <c r="AG1314"/>
      <c r="AK1314" s="36">
        <v>3658.5</v>
      </c>
      <c r="AL1314" s="7">
        <v>90</v>
      </c>
    </row>
    <row r="1315" spans="33:38">
      <c r="AG1315"/>
      <c r="AK1315" s="36">
        <v>3489</v>
      </c>
      <c r="AL1315" s="7">
        <v>75</v>
      </c>
    </row>
    <row r="1316" spans="33:38">
      <c r="AG1316"/>
      <c r="AK1316" s="36">
        <v>3432</v>
      </c>
      <c r="AL1316" s="7">
        <v>75</v>
      </c>
    </row>
    <row r="1317" spans="33:38">
      <c r="AG1317"/>
      <c r="AK1317" s="36">
        <v>3291</v>
      </c>
      <c r="AL1317" s="7">
        <v>75</v>
      </c>
    </row>
    <row r="1318" spans="33:38">
      <c r="AG1318"/>
      <c r="AK1318" s="36">
        <v>3285</v>
      </c>
      <c r="AL1318" s="7">
        <v>75</v>
      </c>
    </row>
    <row r="1319" spans="33:38">
      <c r="AG1319"/>
      <c r="AK1319" s="36">
        <v>3384</v>
      </c>
      <c r="AL1319" s="7">
        <v>75</v>
      </c>
    </row>
    <row r="1320" spans="33:38">
      <c r="AG1320"/>
      <c r="AK1320" s="36">
        <v>3510</v>
      </c>
      <c r="AL1320" s="7">
        <v>75</v>
      </c>
    </row>
    <row r="1321" spans="33:38">
      <c r="AG1321"/>
      <c r="AK1321" s="36">
        <v>3450</v>
      </c>
      <c r="AL1321" s="7">
        <v>75</v>
      </c>
    </row>
    <row r="1322" spans="33:38">
      <c r="AG1322"/>
      <c r="AK1322" s="36">
        <v>3813</v>
      </c>
      <c r="AL1322" s="7">
        <v>90</v>
      </c>
    </row>
    <row r="1323" spans="33:38">
      <c r="AG1323"/>
      <c r="AK1323" s="36">
        <v>4203</v>
      </c>
      <c r="AL1323" s="7">
        <v>90</v>
      </c>
    </row>
    <row r="1324" spans="33:38">
      <c r="AG1324"/>
      <c r="AK1324" s="36">
        <v>4498.5</v>
      </c>
      <c r="AL1324" s="7">
        <v>90</v>
      </c>
    </row>
    <row r="1325" spans="33:38">
      <c r="AG1325"/>
      <c r="AK1325" s="36">
        <v>4717.5</v>
      </c>
      <c r="AL1325" s="7">
        <v>90</v>
      </c>
    </row>
    <row r="1326" spans="33:38">
      <c r="AG1326"/>
      <c r="AK1326" s="36">
        <v>4465.5</v>
      </c>
      <c r="AL1326" s="7">
        <v>90</v>
      </c>
    </row>
    <row r="1327" spans="33:38">
      <c r="AG1327"/>
      <c r="AK1327" s="36">
        <v>4453.5</v>
      </c>
      <c r="AL1327" s="7">
        <v>90</v>
      </c>
    </row>
    <row r="1328" spans="33:38">
      <c r="AG1328"/>
      <c r="AK1328" s="36">
        <v>4579.5</v>
      </c>
      <c r="AL1328" s="7">
        <v>90</v>
      </c>
    </row>
    <row r="1329" spans="33:38">
      <c r="AG1329"/>
      <c r="AK1329" s="36">
        <v>4312.5</v>
      </c>
      <c r="AL1329" s="7">
        <v>90</v>
      </c>
    </row>
    <row r="1330" spans="33:38">
      <c r="AG1330"/>
      <c r="AK1330" s="36">
        <v>4348.5</v>
      </c>
      <c r="AL1330" s="7">
        <v>90</v>
      </c>
    </row>
    <row r="1331" spans="33:38">
      <c r="AG1331"/>
      <c r="AK1331" s="36">
        <v>4293</v>
      </c>
      <c r="AL1331" s="7">
        <v>90</v>
      </c>
    </row>
    <row r="1332" spans="33:38">
      <c r="AG1332"/>
      <c r="AK1332" s="36">
        <v>4581</v>
      </c>
      <c r="AL1332" s="7">
        <v>90</v>
      </c>
    </row>
    <row r="1333" spans="33:38">
      <c r="AG1333"/>
      <c r="AK1333" s="36">
        <v>5097</v>
      </c>
      <c r="AL1333" s="7">
        <v>90</v>
      </c>
    </row>
    <row r="1334" spans="33:38">
      <c r="AG1334"/>
      <c r="AK1334" s="36">
        <v>4864.5</v>
      </c>
      <c r="AL1334" s="7">
        <v>90</v>
      </c>
    </row>
    <row r="1335" spans="33:38">
      <c r="AG1335"/>
      <c r="AK1335" s="36">
        <v>4762.5</v>
      </c>
      <c r="AL1335" s="7">
        <v>90</v>
      </c>
    </row>
    <row r="1336" spans="33:38">
      <c r="AG1336"/>
      <c r="AK1336" s="36">
        <v>4306.5</v>
      </c>
      <c r="AL1336" s="7">
        <v>90</v>
      </c>
    </row>
    <row r="1337" spans="33:38">
      <c r="AG1337"/>
      <c r="AK1337" s="36">
        <v>3918</v>
      </c>
      <c r="AL1337" s="7">
        <v>90</v>
      </c>
    </row>
    <row r="1338" spans="33:38">
      <c r="AG1338"/>
      <c r="AK1338" s="36">
        <v>3673.5</v>
      </c>
      <c r="AL1338" s="7">
        <v>90</v>
      </c>
    </row>
    <row r="1339" spans="33:38">
      <c r="AG1339"/>
      <c r="AK1339" s="36">
        <v>3489</v>
      </c>
      <c r="AL1339" s="7">
        <v>75</v>
      </c>
    </row>
    <row r="1340" spans="33:38">
      <c r="AG1340"/>
      <c r="AK1340" s="36">
        <v>3432</v>
      </c>
      <c r="AL1340" s="7">
        <v>75</v>
      </c>
    </row>
    <row r="1341" spans="33:38">
      <c r="AG1341"/>
      <c r="AK1341" s="36">
        <v>3291</v>
      </c>
      <c r="AL1341" s="7">
        <v>75</v>
      </c>
    </row>
    <row r="1342" spans="33:38">
      <c r="AG1342"/>
      <c r="AK1342" s="36">
        <v>3250.5</v>
      </c>
      <c r="AL1342" s="7">
        <v>75</v>
      </c>
    </row>
    <row r="1343" spans="33:38">
      <c r="AG1343"/>
      <c r="AK1343" s="36">
        <v>3294</v>
      </c>
      <c r="AL1343" s="7">
        <v>75</v>
      </c>
    </row>
    <row r="1344" spans="33:38">
      <c r="AG1344"/>
      <c r="AK1344" s="36">
        <v>3330</v>
      </c>
      <c r="AL1344" s="7">
        <v>75</v>
      </c>
    </row>
    <row r="1345" spans="33:38">
      <c r="AG1345"/>
      <c r="AK1345" s="36">
        <v>3120</v>
      </c>
      <c r="AL1345" s="7">
        <v>50</v>
      </c>
    </row>
    <row r="1346" spans="33:38">
      <c r="AG1346"/>
      <c r="AK1346" s="36">
        <v>3168</v>
      </c>
      <c r="AL1346" s="7">
        <v>50</v>
      </c>
    </row>
    <row r="1347" spans="33:38">
      <c r="AG1347"/>
      <c r="AK1347" s="36">
        <v>3294</v>
      </c>
      <c r="AL1347" s="7">
        <v>75</v>
      </c>
    </row>
    <row r="1348" spans="33:38">
      <c r="AG1348"/>
      <c r="AK1348" s="36">
        <v>3543</v>
      </c>
      <c r="AL1348" s="7">
        <v>75</v>
      </c>
    </row>
    <row r="1349" spans="33:38">
      <c r="AG1349"/>
      <c r="AK1349" s="36">
        <v>3676.5</v>
      </c>
      <c r="AL1349" s="7">
        <v>90</v>
      </c>
    </row>
    <row r="1350" spans="33:38">
      <c r="AG1350"/>
      <c r="AK1350" s="36">
        <v>3594</v>
      </c>
      <c r="AL1350" s="7">
        <v>75</v>
      </c>
    </row>
    <row r="1351" spans="33:38">
      <c r="AG1351"/>
      <c r="AK1351" s="36">
        <v>3643.5</v>
      </c>
      <c r="AL1351" s="7">
        <v>90</v>
      </c>
    </row>
    <row r="1352" spans="33:38">
      <c r="AG1352"/>
      <c r="AK1352" s="36">
        <v>3621</v>
      </c>
      <c r="AL1352" s="7">
        <v>90</v>
      </c>
    </row>
    <row r="1353" spans="33:38">
      <c r="AG1353"/>
      <c r="AK1353" s="36">
        <v>3486</v>
      </c>
      <c r="AL1353" s="7">
        <v>75</v>
      </c>
    </row>
    <row r="1354" spans="33:38">
      <c r="AG1354"/>
      <c r="AK1354" s="36">
        <v>3435</v>
      </c>
      <c r="AL1354" s="7">
        <v>75</v>
      </c>
    </row>
    <row r="1355" spans="33:38">
      <c r="AG1355"/>
      <c r="AK1355" s="36">
        <v>3499.5</v>
      </c>
      <c r="AL1355" s="7">
        <v>75</v>
      </c>
    </row>
    <row r="1356" spans="33:38">
      <c r="AG1356"/>
      <c r="AK1356" s="36">
        <v>3889.5</v>
      </c>
      <c r="AL1356" s="7">
        <v>90</v>
      </c>
    </row>
    <row r="1357" spans="33:38">
      <c r="AG1357"/>
      <c r="AK1357" s="36">
        <v>4422</v>
      </c>
      <c r="AL1357" s="7">
        <v>90</v>
      </c>
    </row>
    <row r="1358" spans="33:38">
      <c r="AG1358"/>
      <c r="AK1358" s="36">
        <v>4392</v>
      </c>
      <c r="AL1358" s="7">
        <v>90</v>
      </c>
    </row>
    <row r="1359" spans="33:38">
      <c r="AG1359"/>
      <c r="AK1359" s="36">
        <v>4146</v>
      </c>
      <c r="AL1359" s="7">
        <v>90</v>
      </c>
    </row>
    <row r="1360" spans="33:38">
      <c r="AG1360"/>
      <c r="AK1360" s="36">
        <v>3795</v>
      </c>
      <c r="AL1360" s="7">
        <v>90</v>
      </c>
    </row>
    <row r="1361" spans="33:38">
      <c r="AG1361"/>
      <c r="AK1361" s="36">
        <v>3486</v>
      </c>
      <c r="AL1361" s="7">
        <v>75</v>
      </c>
    </row>
    <row r="1362" spans="33:38">
      <c r="AG1362"/>
      <c r="AK1362" s="36">
        <v>3210</v>
      </c>
      <c r="AL1362" s="7">
        <v>75</v>
      </c>
    </row>
    <row r="1363" spans="33:38">
      <c r="AG1363"/>
      <c r="AK1363" s="36">
        <v>3018</v>
      </c>
      <c r="AL1363" s="7">
        <v>50</v>
      </c>
    </row>
    <row r="1364" spans="33:38">
      <c r="AG1364"/>
      <c r="AK1364" s="36">
        <v>3018</v>
      </c>
      <c r="AL1364" s="7">
        <v>50</v>
      </c>
    </row>
    <row r="1365" spans="33:38">
      <c r="AG1365"/>
      <c r="AK1365" s="36">
        <v>3040.5</v>
      </c>
      <c r="AL1365" s="7">
        <v>50</v>
      </c>
    </row>
    <row r="1366" spans="33:38">
      <c r="AG1366"/>
      <c r="AK1366" s="36">
        <v>3040.5</v>
      </c>
      <c r="AL1366" s="7">
        <v>50</v>
      </c>
    </row>
    <row r="1367" spans="33:38">
      <c r="AG1367"/>
      <c r="AK1367" s="36">
        <v>3225</v>
      </c>
      <c r="AL1367" s="7">
        <v>75</v>
      </c>
    </row>
    <row r="1368" spans="33:38">
      <c r="AG1368"/>
      <c r="AK1368" s="36">
        <v>3556.5</v>
      </c>
      <c r="AL1368" s="7">
        <v>75</v>
      </c>
    </row>
    <row r="1369" spans="33:38">
      <c r="AG1369"/>
      <c r="AK1369" s="36">
        <v>3556.5</v>
      </c>
      <c r="AL1369" s="7">
        <v>75</v>
      </c>
    </row>
    <row r="1370" spans="33:38">
      <c r="AG1370"/>
      <c r="AK1370" s="36">
        <v>4147.5</v>
      </c>
      <c r="AL1370" s="7">
        <v>90</v>
      </c>
    </row>
    <row r="1371" spans="33:38">
      <c r="AG1371"/>
      <c r="AK1371" s="36">
        <v>4732.5</v>
      </c>
      <c r="AL1371" s="7">
        <v>90</v>
      </c>
    </row>
    <row r="1372" spans="33:38">
      <c r="AG1372"/>
      <c r="AK1372" s="36">
        <v>4999.5</v>
      </c>
      <c r="AL1372" s="7">
        <v>90</v>
      </c>
    </row>
    <row r="1373" spans="33:38">
      <c r="AG1373"/>
      <c r="AK1373" s="36">
        <v>5113.5</v>
      </c>
      <c r="AL1373" s="7">
        <v>95</v>
      </c>
    </row>
    <row r="1374" spans="33:38">
      <c r="AG1374"/>
      <c r="AK1374" s="36">
        <v>4929</v>
      </c>
      <c r="AL1374" s="7">
        <v>90</v>
      </c>
    </row>
    <row r="1375" spans="33:38">
      <c r="AG1375"/>
      <c r="AK1375" s="36">
        <v>5074.5</v>
      </c>
      <c r="AL1375" s="7">
        <v>90</v>
      </c>
    </row>
    <row r="1376" spans="33:38">
      <c r="AG1376"/>
      <c r="AK1376" s="36">
        <v>5250</v>
      </c>
      <c r="AL1376" s="7">
        <v>100</v>
      </c>
    </row>
    <row r="1377" spans="33:38">
      <c r="AG1377"/>
      <c r="AK1377" s="36">
        <v>5148</v>
      </c>
      <c r="AL1377" s="7">
        <v>95</v>
      </c>
    </row>
    <row r="1378" spans="33:38">
      <c r="AG1378"/>
      <c r="AK1378" s="36">
        <v>5121</v>
      </c>
      <c r="AL1378" s="7">
        <v>95</v>
      </c>
    </row>
    <row r="1379" spans="33:38">
      <c r="AG1379"/>
      <c r="AK1379" s="36">
        <v>4956</v>
      </c>
      <c r="AL1379" s="7">
        <v>90</v>
      </c>
    </row>
    <row r="1380" spans="33:38">
      <c r="AG1380"/>
      <c r="AK1380" s="36">
        <v>5110.5</v>
      </c>
      <c r="AL1380" s="7">
        <v>95</v>
      </c>
    </row>
    <row r="1381" spans="33:38">
      <c r="AG1381"/>
      <c r="AK1381" s="36">
        <v>5545.5</v>
      </c>
      <c r="AL1381" s="7">
        <v>120</v>
      </c>
    </row>
    <row r="1382" spans="33:38">
      <c r="AG1382"/>
      <c r="AK1382" s="36">
        <v>5367</v>
      </c>
      <c r="AL1382" s="7">
        <v>105</v>
      </c>
    </row>
    <row r="1383" spans="33:38">
      <c r="AG1383"/>
      <c r="AK1383" s="36">
        <v>5167.5</v>
      </c>
      <c r="AL1383" s="7">
        <v>95</v>
      </c>
    </row>
    <row r="1384" spans="33:38">
      <c r="AG1384"/>
      <c r="AK1384" s="36">
        <v>4474.5</v>
      </c>
      <c r="AL1384" s="7">
        <v>90</v>
      </c>
    </row>
    <row r="1385" spans="33:38">
      <c r="AG1385"/>
      <c r="AK1385" s="36">
        <v>4161</v>
      </c>
      <c r="AL1385" s="7">
        <v>90</v>
      </c>
    </row>
    <row r="1386" spans="33:38">
      <c r="AG1386"/>
      <c r="AK1386" s="36">
        <v>3807</v>
      </c>
      <c r="AL1386" s="7">
        <v>90</v>
      </c>
    </row>
    <row r="1387" spans="33:38">
      <c r="AG1387"/>
      <c r="AK1387" s="36">
        <v>3493.5</v>
      </c>
      <c r="AL1387" s="7">
        <v>75</v>
      </c>
    </row>
    <row r="1388" spans="33:38">
      <c r="AG1388"/>
      <c r="AK1388" s="36">
        <v>3493.5</v>
      </c>
      <c r="AL1388" s="7">
        <v>75</v>
      </c>
    </row>
    <row r="1389" spans="33:38">
      <c r="AG1389"/>
      <c r="AK1389" s="36">
        <v>3480</v>
      </c>
      <c r="AL1389" s="7">
        <v>75</v>
      </c>
    </row>
    <row r="1390" spans="33:38">
      <c r="AG1390"/>
      <c r="AK1390" s="36">
        <v>3463.5</v>
      </c>
      <c r="AL1390" s="7">
        <v>75</v>
      </c>
    </row>
    <row r="1391" spans="33:38">
      <c r="AG1391"/>
      <c r="AK1391" s="36">
        <v>3708</v>
      </c>
      <c r="AL1391" s="7">
        <v>90</v>
      </c>
    </row>
    <row r="1392" spans="33:38">
      <c r="AG1392"/>
      <c r="AK1392" s="36">
        <v>3846</v>
      </c>
      <c r="AL1392" s="7">
        <v>90</v>
      </c>
    </row>
    <row r="1393" spans="33:38">
      <c r="AG1393"/>
      <c r="AK1393" s="36">
        <v>3891</v>
      </c>
      <c r="AL1393" s="7">
        <v>90</v>
      </c>
    </row>
    <row r="1394" spans="33:38">
      <c r="AG1394"/>
      <c r="AK1394" s="36">
        <v>4420.5</v>
      </c>
      <c r="AL1394" s="7">
        <v>90</v>
      </c>
    </row>
    <row r="1395" spans="33:38">
      <c r="AG1395"/>
      <c r="AK1395" s="36">
        <v>4867.5</v>
      </c>
      <c r="AL1395" s="7">
        <v>90</v>
      </c>
    </row>
    <row r="1396" spans="33:38">
      <c r="AG1396"/>
      <c r="AK1396" s="36">
        <v>5215.5</v>
      </c>
      <c r="AL1396" s="7">
        <v>100</v>
      </c>
    </row>
    <row r="1397" spans="33:38">
      <c r="AG1397"/>
      <c r="AK1397" s="36">
        <v>5380.5</v>
      </c>
      <c r="AL1397" s="7">
        <v>105</v>
      </c>
    </row>
    <row r="1398" spans="33:38">
      <c r="AG1398"/>
      <c r="AK1398" s="36">
        <v>5116.5</v>
      </c>
      <c r="AL1398" s="7">
        <v>95</v>
      </c>
    </row>
    <row r="1399" spans="33:38">
      <c r="AG1399"/>
      <c r="AK1399" s="36">
        <v>5224.5</v>
      </c>
      <c r="AL1399" s="7">
        <v>100</v>
      </c>
    </row>
    <row r="1400" spans="33:38">
      <c r="AG1400"/>
      <c r="AK1400" s="36">
        <v>5395.5</v>
      </c>
      <c r="AL1400" s="7">
        <v>105</v>
      </c>
    </row>
    <row r="1401" spans="33:38">
      <c r="AG1401"/>
      <c r="AK1401" s="36">
        <v>5274</v>
      </c>
      <c r="AL1401" s="7">
        <v>100</v>
      </c>
    </row>
    <row r="1402" spans="33:38">
      <c r="AG1402"/>
      <c r="AK1402" s="36">
        <v>5229</v>
      </c>
      <c r="AL1402" s="7">
        <v>100</v>
      </c>
    </row>
    <row r="1403" spans="33:38">
      <c r="AG1403"/>
      <c r="AK1403" s="36">
        <v>5095.5</v>
      </c>
      <c r="AL1403" s="7">
        <v>90</v>
      </c>
    </row>
    <row r="1404" spans="33:38">
      <c r="AG1404"/>
      <c r="AK1404" s="36">
        <v>5142</v>
      </c>
      <c r="AL1404" s="7">
        <v>95</v>
      </c>
    </row>
    <row r="1405" spans="33:38">
      <c r="AG1405"/>
      <c r="AK1405" s="36">
        <v>5647.5</v>
      </c>
      <c r="AL1405" s="7">
        <v>120</v>
      </c>
    </row>
    <row r="1406" spans="33:38">
      <c r="AG1406"/>
      <c r="AK1406" s="36">
        <v>5425.5</v>
      </c>
      <c r="AL1406" s="7">
        <v>110</v>
      </c>
    </row>
    <row r="1407" spans="33:38">
      <c r="AG1407"/>
      <c r="AK1407" s="36">
        <v>5187</v>
      </c>
      <c r="AL1407" s="7">
        <v>95</v>
      </c>
    </row>
    <row r="1408" spans="33:38">
      <c r="AG1408"/>
      <c r="AK1408" s="36">
        <v>4740</v>
      </c>
      <c r="AL1408" s="7">
        <v>90</v>
      </c>
    </row>
    <row r="1409" spans="33:38">
      <c r="AG1409"/>
      <c r="AK1409" s="36">
        <v>4212</v>
      </c>
      <c r="AL1409" s="7">
        <v>90</v>
      </c>
    </row>
    <row r="1410" spans="33:38">
      <c r="AG1410"/>
      <c r="AK1410" s="36">
        <v>3886.5</v>
      </c>
      <c r="AL1410" s="7">
        <v>90</v>
      </c>
    </row>
    <row r="1411" spans="33:38">
      <c r="AG1411"/>
      <c r="AK1411" s="36">
        <v>3493.5</v>
      </c>
      <c r="AL1411" s="7">
        <v>75</v>
      </c>
    </row>
    <row r="1412" spans="33:38">
      <c r="AG1412"/>
      <c r="AK1412" s="36">
        <v>3493.5</v>
      </c>
      <c r="AL1412" s="7">
        <v>75</v>
      </c>
    </row>
    <row r="1413" spans="33:38">
      <c r="AG1413"/>
      <c r="AK1413" s="36">
        <v>3480</v>
      </c>
      <c r="AL1413" s="7">
        <v>75</v>
      </c>
    </row>
    <row r="1414" spans="33:38">
      <c r="AG1414"/>
      <c r="AK1414" s="36">
        <v>3463.5</v>
      </c>
      <c r="AL1414" s="7">
        <v>75</v>
      </c>
    </row>
    <row r="1415" spans="33:38">
      <c r="AG1415"/>
      <c r="AK1415" s="36">
        <v>3708</v>
      </c>
      <c r="AL1415" s="7">
        <v>90</v>
      </c>
    </row>
    <row r="1416" spans="33:38">
      <c r="AG1416"/>
      <c r="AK1416" s="36">
        <v>3846</v>
      </c>
      <c r="AL1416" s="7">
        <v>90</v>
      </c>
    </row>
    <row r="1417" spans="33:38">
      <c r="AG1417"/>
      <c r="AK1417" s="36">
        <v>3891</v>
      </c>
      <c r="AL1417" s="7">
        <v>90</v>
      </c>
    </row>
    <row r="1418" spans="33:38">
      <c r="AG1418"/>
      <c r="AK1418" s="36">
        <v>4398</v>
      </c>
      <c r="AL1418" s="7">
        <v>90</v>
      </c>
    </row>
    <row r="1419" spans="33:38">
      <c r="AG1419"/>
      <c r="AK1419" s="36">
        <v>4903.5</v>
      </c>
      <c r="AL1419" s="7">
        <v>90</v>
      </c>
    </row>
    <row r="1420" spans="33:38">
      <c r="AG1420"/>
      <c r="AK1420" s="36">
        <v>5197.5</v>
      </c>
      <c r="AL1420" s="7">
        <v>95</v>
      </c>
    </row>
    <row r="1421" spans="33:38">
      <c r="AG1421"/>
      <c r="AK1421" s="36">
        <v>5370</v>
      </c>
      <c r="AL1421" s="7">
        <v>105</v>
      </c>
    </row>
    <row r="1422" spans="33:38">
      <c r="AG1422"/>
      <c r="AK1422" s="36">
        <v>5115</v>
      </c>
      <c r="AL1422" s="7">
        <v>95</v>
      </c>
    </row>
    <row r="1423" spans="33:38">
      <c r="AG1423"/>
      <c r="AK1423" s="36">
        <v>5242.5</v>
      </c>
      <c r="AL1423" s="7">
        <v>100</v>
      </c>
    </row>
    <row r="1424" spans="33:38">
      <c r="AG1424"/>
      <c r="AK1424" s="36">
        <v>5379</v>
      </c>
      <c r="AL1424" s="7">
        <v>105</v>
      </c>
    </row>
    <row r="1425" spans="33:38">
      <c r="AG1425"/>
      <c r="AK1425" s="36">
        <v>5263.5</v>
      </c>
      <c r="AL1425" s="7">
        <v>100</v>
      </c>
    </row>
    <row r="1426" spans="33:38">
      <c r="AG1426"/>
      <c r="AK1426" s="36">
        <v>5193</v>
      </c>
      <c r="AL1426" s="7">
        <v>95</v>
      </c>
    </row>
    <row r="1427" spans="33:38">
      <c r="AG1427"/>
      <c r="AK1427" s="36">
        <v>5047.5</v>
      </c>
      <c r="AL1427" s="7">
        <v>90</v>
      </c>
    </row>
    <row r="1428" spans="33:38">
      <c r="AG1428"/>
      <c r="AK1428" s="36">
        <v>5133</v>
      </c>
      <c r="AL1428" s="7">
        <v>95</v>
      </c>
    </row>
    <row r="1429" spans="33:38">
      <c r="AG1429"/>
      <c r="AK1429" s="36">
        <v>5610</v>
      </c>
      <c r="AL1429" s="7">
        <v>120</v>
      </c>
    </row>
    <row r="1430" spans="33:38">
      <c r="AG1430"/>
      <c r="AK1430" s="36">
        <v>5410.5</v>
      </c>
      <c r="AL1430" s="7">
        <v>105</v>
      </c>
    </row>
    <row r="1431" spans="33:38">
      <c r="AG1431"/>
      <c r="AK1431" s="36">
        <v>5190</v>
      </c>
      <c r="AL1431" s="7">
        <v>95</v>
      </c>
    </row>
    <row r="1432" spans="33:38">
      <c r="AG1432"/>
      <c r="AK1432" s="36">
        <v>4765.5</v>
      </c>
      <c r="AL1432" s="7">
        <v>90</v>
      </c>
    </row>
    <row r="1433" spans="33:38">
      <c r="AG1433"/>
      <c r="AK1433" s="36">
        <v>4293</v>
      </c>
      <c r="AL1433" s="7">
        <v>90</v>
      </c>
    </row>
    <row r="1434" spans="33:38">
      <c r="AG1434"/>
      <c r="AK1434" s="36">
        <v>3912</v>
      </c>
      <c r="AL1434" s="7">
        <v>90</v>
      </c>
    </row>
    <row r="1435" spans="33:38">
      <c r="AG1435"/>
      <c r="AK1435" s="36">
        <v>3493.5</v>
      </c>
      <c r="AL1435" s="7">
        <v>75</v>
      </c>
    </row>
    <row r="1436" spans="33:38">
      <c r="AG1436"/>
      <c r="AK1436" s="36">
        <v>3493.5</v>
      </c>
      <c r="AL1436" s="7">
        <v>75</v>
      </c>
    </row>
    <row r="1437" spans="33:38">
      <c r="AG1437"/>
      <c r="AK1437" s="36">
        <v>3480</v>
      </c>
      <c r="AL1437" s="7">
        <v>75</v>
      </c>
    </row>
    <row r="1438" spans="33:38">
      <c r="AG1438"/>
      <c r="AK1438" s="36">
        <v>3463.5</v>
      </c>
      <c r="AL1438" s="7">
        <v>75</v>
      </c>
    </row>
    <row r="1439" spans="33:38">
      <c r="AG1439"/>
      <c r="AK1439" s="36">
        <v>3708</v>
      </c>
      <c r="AL1439" s="7">
        <v>90</v>
      </c>
    </row>
    <row r="1440" spans="33:38">
      <c r="AG1440"/>
      <c r="AK1440" s="36">
        <v>3846</v>
      </c>
      <c r="AL1440" s="7">
        <v>90</v>
      </c>
    </row>
    <row r="1441" spans="33:38">
      <c r="AG1441"/>
      <c r="AK1441" s="36">
        <v>3891</v>
      </c>
      <c r="AL1441" s="7">
        <v>90</v>
      </c>
    </row>
    <row r="1442" spans="33:38">
      <c r="AG1442"/>
      <c r="AK1442" s="36">
        <v>4398</v>
      </c>
      <c r="AL1442" s="7">
        <v>90</v>
      </c>
    </row>
    <row r="1443" spans="33:38">
      <c r="AG1443"/>
      <c r="AK1443" s="36">
        <v>4903.5</v>
      </c>
      <c r="AL1443" s="7">
        <v>90</v>
      </c>
    </row>
    <row r="1444" spans="33:38">
      <c r="AG1444"/>
      <c r="AK1444" s="36">
        <v>5197.5</v>
      </c>
      <c r="AL1444" s="7">
        <v>95</v>
      </c>
    </row>
    <row r="1445" spans="33:38">
      <c r="AG1445"/>
      <c r="AK1445" s="36">
        <v>5370</v>
      </c>
      <c r="AL1445" s="7">
        <v>105</v>
      </c>
    </row>
    <row r="1446" spans="33:38">
      <c r="AG1446"/>
      <c r="AK1446" s="36">
        <v>5115</v>
      </c>
      <c r="AL1446" s="7">
        <v>95</v>
      </c>
    </row>
    <row r="1447" spans="33:38">
      <c r="AG1447"/>
      <c r="AK1447" s="36">
        <v>5242.5</v>
      </c>
      <c r="AL1447" s="7">
        <v>100</v>
      </c>
    </row>
    <row r="1448" spans="33:38">
      <c r="AG1448"/>
      <c r="AK1448" s="36">
        <v>5379</v>
      </c>
      <c r="AL1448" s="7">
        <v>105</v>
      </c>
    </row>
    <row r="1449" spans="33:38">
      <c r="AG1449"/>
      <c r="AK1449" s="36">
        <v>5263.5</v>
      </c>
      <c r="AL1449" s="7">
        <v>100</v>
      </c>
    </row>
    <row r="1450" spans="33:38">
      <c r="AG1450"/>
      <c r="AK1450" s="36">
        <v>5193</v>
      </c>
      <c r="AL1450" s="7">
        <v>95</v>
      </c>
    </row>
    <row r="1451" spans="33:38">
      <c r="AG1451"/>
      <c r="AK1451" s="36">
        <v>5047.5</v>
      </c>
      <c r="AL1451" s="7">
        <v>90</v>
      </c>
    </row>
    <row r="1452" spans="33:38">
      <c r="AG1452"/>
      <c r="AK1452" s="36">
        <v>5133</v>
      </c>
      <c r="AL1452" s="7">
        <v>95</v>
      </c>
    </row>
    <row r="1453" spans="33:38">
      <c r="AG1453"/>
      <c r="AK1453" s="36">
        <v>5610</v>
      </c>
      <c r="AL1453" s="7">
        <v>120</v>
      </c>
    </row>
    <row r="1454" spans="33:38">
      <c r="AG1454"/>
      <c r="AK1454" s="36">
        <v>5410.5</v>
      </c>
      <c r="AL1454" s="7">
        <v>105</v>
      </c>
    </row>
    <row r="1455" spans="33:38">
      <c r="AG1455"/>
      <c r="AK1455" s="36">
        <v>5190</v>
      </c>
      <c r="AL1455" s="7">
        <v>95</v>
      </c>
    </row>
    <row r="1456" spans="33:38">
      <c r="AG1456"/>
      <c r="AK1456" s="36">
        <v>4765.5</v>
      </c>
      <c r="AL1456" s="7">
        <v>90</v>
      </c>
    </row>
    <row r="1457" spans="33:38">
      <c r="AG1457"/>
      <c r="AK1457" s="36">
        <v>4293</v>
      </c>
      <c r="AL1457" s="7">
        <v>90</v>
      </c>
    </row>
    <row r="1458" spans="33:38">
      <c r="AG1458"/>
      <c r="AK1458" s="36">
        <v>3912</v>
      </c>
      <c r="AL1458" s="7">
        <v>90</v>
      </c>
    </row>
    <row r="1459" spans="33:38">
      <c r="AG1459"/>
      <c r="AK1459" s="36">
        <v>3778.5</v>
      </c>
      <c r="AL1459" s="7">
        <v>90</v>
      </c>
    </row>
    <row r="1460" spans="33:38">
      <c r="AG1460"/>
      <c r="AK1460" s="36">
        <v>3654</v>
      </c>
      <c r="AL1460" s="7">
        <v>90</v>
      </c>
    </row>
    <row r="1461" spans="33:38">
      <c r="AG1461"/>
      <c r="AK1461" s="36">
        <v>3619.5</v>
      </c>
      <c r="AL1461" s="7">
        <v>90</v>
      </c>
    </row>
    <row r="1462" spans="33:38">
      <c r="AG1462"/>
      <c r="AK1462" s="36">
        <v>3627</v>
      </c>
      <c r="AL1462" s="7">
        <v>90</v>
      </c>
    </row>
    <row r="1463" spans="33:38">
      <c r="AG1463"/>
      <c r="AK1463" s="36">
        <v>3756</v>
      </c>
      <c r="AL1463" s="7">
        <v>90</v>
      </c>
    </row>
    <row r="1464" spans="33:38">
      <c r="AG1464"/>
      <c r="AK1464" s="36">
        <v>4014</v>
      </c>
      <c r="AL1464" s="7">
        <v>90</v>
      </c>
    </row>
    <row r="1465" spans="33:38">
      <c r="AG1465"/>
      <c r="AK1465" s="36">
        <v>3922.5</v>
      </c>
      <c r="AL1465" s="7">
        <v>90</v>
      </c>
    </row>
    <row r="1466" spans="33:38">
      <c r="AG1466"/>
      <c r="AK1466" s="36">
        <v>4365</v>
      </c>
      <c r="AL1466" s="7">
        <v>90</v>
      </c>
    </row>
    <row r="1467" spans="33:38">
      <c r="AG1467"/>
      <c r="AK1467" s="36">
        <v>4866</v>
      </c>
      <c r="AL1467" s="7">
        <v>90</v>
      </c>
    </row>
    <row r="1468" spans="33:38">
      <c r="AG1468"/>
      <c r="AK1468" s="36">
        <v>5071.5</v>
      </c>
      <c r="AL1468" s="7">
        <v>90</v>
      </c>
    </row>
    <row r="1469" spans="33:38">
      <c r="AG1469"/>
      <c r="AK1469" s="36">
        <v>5269.5</v>
      </c>
      <c r="AL1469" s="7">
        <v>100</v>
      </c>
    </row>
    <row r="1470" spans="33:38">
      <c r="AG1470"/>
      <c r="AK1470" s="36">
        <v>4963.5</v>
      </c>
      <c r="AL1470" s="7">
        <v>90</v>
      </c>
    </row>
    <row r="1471" spans="33:38">
      <c r="AG1471"/>
      <c r="AK1471" s="36">
        <v>4875</v>
      </c>
      <c r="AL1471" s="7">
        <v>90</v>
      </c>
    </row>
    <row r="1472" spans="33:38">
      <c r="AG1472"/>
      <c r="AK1472" s="36">
        <v>5034</v>
      </c>
      <c r="AL1472" s="7">
        <v>90</v>
      </c>
    </row>
    <row r="1473" spans="33:38">
      <c r="AG1473"/>
      <c r="AK1473" s="36">
        <v>4807.5</v>
      </c>
      <c r="AL1473" s="7">
        <v>90</v>
      </c>
    </row>
    <row r="1474" spans="33:38">
      <c r="AG1474"/>
      <c r="AK1474" s="36">
        <v>4680</v>
      </c>
      <c r="AL1474" s="7">
        <v>90</v>
      </c>
    </row>
    <row r="1475" spans="33:38">
      <c r="AG1475"/>
      <c r="AK1475" s="36">
        <v>4657.5</v>
      </c>
      <c r="AL1475" s="7">
        <v>90</v>
      </c>
    </row>
    <row r="1476" spans="33:38">
      <c r="AG1476"/>
      <c r="AK1476" s="36">
        <v>4783.5</v>
      </c>
      <c r="AL1476" s="7">
        <v>90</v>
      </c>
    </row>
    <row r="1477" spans="33:38">
      <c r="AG1477"/>
      <c r="AK1477" s="36">
        <v>5058</v>
      </c>
      <c r="AL1477" s="7">
        <v>90</v>
      </c>
    </row>
    <row r="1478" spans="33:38">
      <c r="AG1478"/>
      <c r="AK1478" s="36">
        <v>4872</v>
      </c>
      <c r="AL1478" s="7">
        <v>90</v>
      </c>
    </row>
    <row r="1479" spans="33:38">
      <c r="AG1479"/>
      <c r="AK1479" s="36">
        <v>4561.5</v>
      </c>
      <c r="AL1479" s="7">
        <v>90</v>
      </c>
    </row>
    <row r="1480" spans="33:38">
      <c r="AG1480"/>
      <c r="AK1480" s="36">
        <v>4149</v>
      </c>
      <c r="AL1480" s="7">
        <v>90</v>
      </c>
    </row>
    <row r="1481" spans="33:38">
      <c r="AG1481"/>
      <c r="AK1481" s="36">
        <v>3781.5</v>
      </c>
      <c r="AL1481" s="7">
        <v>90</v>
      </c>
    </row>
    <row r="1482" spans="33:38">
      <c r="AG1482"/>
      <c r="AK1482" s="36">
        <v>3567</v>
      </c>
      <c r="AL1482" s="7">
        <v>75</v>
      </c>
    </row>
    <row r="1483" spans="33:38">
      <c r="AG1483"/>
      <c r="AK1483" s="36">
        <v>3489</v>
      </c>
      <c r="AL1483" s="7">
        <v>75</v>
      </c>
    </row>
    <row r="1484" spans="33:38">
      <c r="AG1484"/>
      <c r="AK1484" s="36">
        <v>3432</v>
      </c>
      <c r="AL1484" s="7">
        <v>75</v>
      </c>
    </row>
    <row r="1485" spans="33:38">
      <c r="AG1485"/>
      <c r="AK1485" s="36">
        <v>3291</v>
      </c>
      <c r="AL1485" s="7">
        <v>75</v>
      </c>
    </row>
    <row r="1486" spans="33:38">
      <c r="AG1486"/>
      <c r="AK1486" s="36">
        <v>3259.5</v>
      </c>
      <c r="AL1486" s="7">
        <v>75</v>
      </c>
    </row>
    <row r="1487" spans="33:38">
      <c r="AG1487"/>
      <c r="AK1487" s="36">
        <v>3357</v>
      </c>
      <c r="AL1487" s="7">
        <v>75</v>
      </c>
    </row>
    <row r="1488" spans="33:38">
      <c r="AG1488"/>
      <c r="AK1488" s="36">
        <v>3457.5</v>
      </c>
      <c r="AL1488" s="7">
        <v>75</v>
      </c>
    </row>
    <row r="1489" spans="33:38">
      <c r="AG1489"/>
      <c r="AK1489" s="36">
        <v>3513</v>
      </c>
      <c r="AL1489" s="7">
        <v>75</v>
      </c>
    </row>
    <row r="1490" spans="33:38">
      <c r="AG1490"/>
      <c r="AK1490" s="36">
        <v>3891</v>
      </c>
      <c r="AL1490" s="7">
        <v>90</v>
      </c>
    </row>
    <row r="1491" spans="33:38">
      <c r="AG1491"/>
      <c r="AK1491" s="36">
        <v>4314</v>
      </c>
      <c r="AL1491" s="7">
        <v>90</v>
      </c>
    </row>
    <row r="1492" spans="33:38">
      <c r="AG1492"/>
      <c r="AK1492" s="36">
        <v>4446</v>
      </c>
      <c r="AL1492" s="7">
        <v>90</v>
      </c>
    </row>
    <row r="1493" spans="33:38">
      <c r="AG1493"/>
      <c r="AK1493" s="36">
        <v>4674</v>
      </c>
      <c r="AL1493" s="7">
        <v>90</v>
      </c>
    </row>
    <row r="1494" spans="33:38">
      <c r="AG1494"/>
      <c r="AK1494" s="36">
        <v>4479</v>
      </c>
      <c r="AL1494" s="7">
        <v>90</v>
      </c>
    </row>
    <row r="1495" spans="33:38">
      <c r="AG1495"/>
      <c r="AK1495" s="36">
        <v>4521</v>
      </c>
      <c r="AL1495" s="7">
        <v>90</v>
      </c>
    </row>
    <row r="1496" spans="33:38">
      <c r="AG1496"/>
      <c r="AK1496" s="36">
        <v>4608</v>
      </c>
      <c r="AL1496" s="7">
        <v>90</v>
      </c>
    </row>
    <row r="1497" spans="33:38">
      <c r="AG1497"/>
      <c r="AK1497" s="36">
        <v>4453.5</v>
      </c>
      <c r="AL1497" s="7">
        <v>90</v>
      </c>
    </row>
    <row r="1498" spans="33:38">
      <c r="AG1498"/>
      <c r="AK1498" s="36">
        <v>4371</v>
      </c>
      <c r="AL1498" s="7">
        <v>90</v>
      </c>
    </row>
    <row r="1499" spans="33:38">
      <c r="AG1499"/>
      <c r="AK1499" s="36">
        <v>4179</v>
      </c>
      <c r="AL1499" s="7">
        <v>90</v>
      </c>
    </row>
    <row r="1500" spans="33:38">
      <c r="AG1500"/>
      <c r="AK1500" s="36">
        <v>4473</v>
      </c>
      <c r="AL1500" s="7">
        <v>90</v>
      </c>
    </row>
    <row r="1501" spans="33:38">
      <c r="AG1501"/>
      <c r="AK1501" s="36">
        <v>5128.5</v>
      </c>
      <c r="AL1501" s="7">
        <v>95</v>
      </c>
    </row>
    <row r="1502" spans="33:38">
      <c r="AG1502"/>
      <c r="AK1502" s="36">
        <v>4938</v>
      </c>
      <c r="AL1502" s="7">
        <v>90</v>
      </c>
    </row>
    <row r="1503" spans="33:38">
      <c r="AG1503"/>
      <c r="AK1503" s="36">
        <v>4752</v>
      </c>
      <c r="AL1503" s="7">
        <v>90</v>
      </c>
    </row>
    <row r="1504" spans="33:38">
      <c r="AG1504"/>
      <c r="AK1504" s="36">
        <v>4401</v>
      </c>
      <c r="AL1504" s="7">
        <v>90</v>
      </c>
    </row>
    <row r="1505" spans="33:38">
      <c r="AG1505"/>
      <c r="AK1505" s="36">
        <v>3973.5</v>
      </c>
      <c r="AL1505" s="7">
        <v>90</v>
      </c>
    </row>
    <row r="1506" spans="33:38">
      <c r="AG1506"/>
      <c r="AK1506" s="36">
        <v>3739.5</v>
      </c>
      <c r="AL1506" s="7">
        <v>90</v>
      </c>
    </row>
    <row r="1507" spans="33:38">
      <c r="AG1507"/>
      <c r="AK1507" s="36">
        <v>3489</v>
      </c>
      <c r="AL1507" s="7">
        <v>75</v>
      </c>
    </row>
    <row r="1508" spans="33:38">
      <c r="AG1508"/>
      <c r="AK1508" s="36">
        <v>3432</v>
      </c>
      <c r="AL1508" s="7">
        <v>75</v>
      </c>
    </row>
    <row r="1509" spans="33:38">
      <c r="AG1509"/>
      <c r="AK1509" s="36">
        <v>3291</v>
      </c>
      <c r="AL1509" s="7">
        <v>75</v>
      </c>
    </row>
    <row r="1510" spans="33:38">
      <c r="AG1510"/>
      <c r="AK1510" s="36">
        <v>3250.5</v>
      </c>
      <c r="AL1510" s="7">
        <v>75</v>
      </c>
    </row>
    <row r="1511" spans="33:38">
      <c r="AG1511"/>
      <c r="AK1511" s="36">
        <v>3294</v>
      </c>
      <c r="AL1511" s="7">
        <v>75</v>
      </c>
    </row>
    <row r="1512" spans="33:38">
      <c r="AG1512"/>
      <c r="AK1512" s="36">
        <v>3360</v>
      </c>
      <c r="AL1512" s="7">
        <v>75</v>
      </c>
    </row>
    <row r="1513" spans="33:38">
      <c r="AG1513"/>
      <c r="AK1513" s="36">
        <v>3166.5</v>
      </c>
      <c r="AL1513" s="7">
        <v>50</v>
      </c>
    </row>
    <row r="1514" spans="33:38">
      <c r="AG1514"/>
      <c r="AK1514" s="36">
        <v>3111</v>
      </c>
      <c r="AL1514" s="7">
        <v>50</v>
      </c>
    </row>
    <row r="1515" spans="33:38">
      <c r="AG1515"/>
      <c r="AK1515" s="36">
        <v>3100.5</v>
      </c>
      <c r="AL1515" s="7">
        <v>50</v>
      </c>
    </row>
    <row r="1516" spans="33:38">
      <c r="AG1516"/>
      <c r="AK1516" s="36">
        <v>3330</v>
      </c>
      <c r="AL1516" s="7">
        <v>75</v>
      </c>
    </row>
    <row r="1517" spans="33:38">
      <c r="AG1517"/>
      <c r="AK1517" s="36">
        <v>3544.5</v>
      </c>
      <c r="AL1517" s="7">
        <v>75</v>
      </c>
    </row>
    <row r="1518" spans="33:38">
      <c r="AG1518"/>
      <c r="AK1518" s="36">
        <v>3442.5</v>
      </c>
      <c r="AL1518" s="7">
        <v>75</v>
      </c>
    </row>
    <row r="1519" spans="33:38">
      <c r="AG1519"/>
      <c r="AK1519" s="36">
        <v>3489</v>
      </c>
      <c r="AL1519" s="7">
        <v>75</v>
      </c>
    </row>
    <row r="1520" spans="33:38">
      <c r="AG1520"/>
      <c r="AK1520" s="36">
        <v>3439.5</v>
      </c>
      <c r="AL1520" s="7">
        <v>75</v>
      </c>
    </row>
    <row r="1521" spans="33:38">
      <c r="AG1521"/>
      <c r="AK1521" s="36">
        <v>3379.5</v>
      </c>
      <c r="AL1521" s="7">
        <v>75</v>
      </c>
    </row>
    <row r="1522" spans="33:38">
      <c r="AG1522"/>
      <c r="AK1522" s="36">
        <v>3262.5</v>
      </c>
      <c r="AL1522" s="7">
        <v>75</v>
      </c>
    </row>
    <row r="1523" spans="33:38">
      <c r="AG1523"/>
      <c r="AK1523" s="36">
        <v>3289.5</v>
      </c>
      <c r="AL1523" s="7">
        <v>75</v>
      </c>
    </row>
    <row r="1524" spans="33:38">
      <c r="AG1524"/>
      <c r="AK1524" s="36">
        <v>3769.5</v>
      </c>
      <c r="AL1524" s="7">
        <v>90</v>
      </c>
    </row>
    <row r="1525" spans="33:38">
      <c r="AG1525"/>
      <c r="AK1525" s="36">
        <v>4476</v>
      </c>
      <c r="AL1525" s="7">
        <v>90</v>
      </c>
    </row>
    <row r="1526" spans="33:38">
      <c r="AG1526"/>
      <c r="AK1526" s="36">
        <v>4363.5</v>
      </c>
      <c r="AL1526" s="7">
        <v>90</v>
      </c>
    </row>
    <row r="1527" spans="33:38">
      <c r="AG1527"/>
      <c r="AK1527" s="36">
        <v>4147.5</v>
      </c>
      <c r="AL1527" s="7">
        <v>90</v>
      </c>
    </row>
    <row r="1528" spans="33:38">
      <c r="AG1528"/>
      <c r="AK1528" s="36">
        <v>3915</v>
      </c>
      <c r="AL1528" s="7">
        <v>90</v>
      </c>
    </row>
    <row r="1529" spans="33:38">
      <c r="AG1529"/>
      <c r="AK1529" s="36">
        <v>3622.5</v>
      </c>
      <c r="AL1529" s="7">
        <v>90</v>
      </c>
    </row>
    <row r="1530" spans="33:38">
      <c r="AG1530"/>
      <c r="AK1530" s="36">
        <v>3333</v>
      </c>
      <c r="AL1530" s="7">
        <v>75</v>
      </c>
    </row>
    <row r="1531" spans="33:38">
      <c r="AG1531"/>
      <c r="AK1531" s="36">
        <v>3333</v>
      </c>
      <c r="AL1531" s="7">
        <v>75</v>
      </c>
    </row>
    <row r="1532" spans="33:38">
      <c r="AG1532"/>
      <c r="AK1532" s="36">
        <v>3643.5</v>
      </c>
      <c r="AL1532" s="7">
        <v>90</v>
      </c>
    </row>
    <row r="1533" spans="33:38">
      <c r="AG1533"/>
      <c r="AK1533" s="36">
        <v>3537</v>
      </c>
      <c r="AL1533" s="7">
        <v>75</v>
      </c>
    </row>
    <row r="1534" spans="33:38">
      <c r="AG1534"/>
      <c r="AK1534" s="36">
        <v>3526.5</v>
      </c>
      <c r="AL1534" s="7">
        <v>75</v>
      </c>
    </row>
    <row r="1535" spans="33:38">
      <c r="AG1535"/>
      <c r="AK1535" s="36">
        <v>3804</v>
      </c>
      <c r="AL1535" s="7">
        <v>90</v>
      </c>
    </row>
    <row r="1536" spans="33:38">
      <c r="AG1536"/>
      <c r="AK1536" s="36">
        <v>4074</v>
      </c>
      <c r="AL1536" s="7">
        <v>90</v>
      </c>
    </row>
    <row r="1537" spans="33:38">
      <c r="AG1537"/>
      <c r="AK1537" s="36">
        <v>3973.5</v>
      </c>
      <c r="AL1537" s="7">
        <v>90</v>
      </c>
    </row>
    <row r="1538" spans="33:38">
      <c r="AG1538"/>
      <c r="AK1538" s="36">
        <v>4353</v>
      </c>
      <c r="AL1538" s="7">
        <v>90</v>
      </c>
    </row>
    <row r="1539" spans="33:38">
      <c r="AG1539"/>
      <c r="AK1539" s="36">
        <v>4773</v>
      </c>
      <c r="AL1539" s="7">
        <v>90</v>
      </c>
    </row>
    <row r="1540" spans="33:38">
      <c r="AG1540"/>
      <c r="AK1540" s="36">
        <v>5085</v>
      </c>
      <c r="AL1540" s="7">
        <v>90</v>
      </c>
    </row>
    <row r="1541" spans="33:38">
      <c r="AG1541"/>
      <c r="AK1541" s="36">
        <v>5307</v>
      </c>
      <c r="AL1541" s="7">
        <v>100</v>
      </c>
    </row>
    <row r="1542" spans="33:38">
      <c r="AG1542"/>
      <c r="AK1542" s="36">
        <v>5095.5</v>
      </c>
      <c r="AL1542" s="7">
        <v>90</v>
      </c>
    </row>
    <row r="1543" spans="33:38">
      <c r="AG1543"/>
      <c r="AK1543" s="36">
        <v>5169</v>
      </c>
      <c r="AL1543" s="7">
        <v>95</v>
      </c>
    </row>
    <row r="1544" spans="33:38">
      <c r="AG1544"/>
      <c r="AK1544" s="36">
        <v>5280</v>
      </c>
      <c r="AL1544" s="7">
        <v>100</v>
      </c>
    </row>
    <row r="1545" spans="33:38">
      <c r="AG1545"/>
      <c r="AK1545" s="36">
        <v>5127</v>
      </c>
      <c r="AL1545" s="7">
        <v>95</v>
      </c>
    </row>
    <row r="1546" spans="33:38">
      <c r="AG1546"/>
      <c r="AK1546" s="36">
        <v>5058</v>
      </c>
      <c r="AL1546" s="7">
        <v>90</v>
      </c>
    </row>
    <row r="1547" spans="33:38">
      <c r="AG1547"/>
      <c r="AK1547" s="36">
        <v>4944</v>
      </c>
      <c r="AL1547" s="7">
        <v>90</v>
      </c>
    </row>
    <row r="1548" spans="33:38">
      <c r="AG1548"/>
      <c r="AK1548" s="36">
        <v>5134.5</v>
      </c>
      <c r="AL1548" s="7">
        <v>95</v>
      </c>
    </row>
    <row r="1549" spans="33:38">
      <c r="AG1549"/>
      <c r="AK1549" s="36">
        <v>5556</v>
      </c>
      <c r="AL1549" s="7">
        <v>120</v>
      </c>
    </row>
    <row r="1550" spans="33:38">
      <c r="AG1550"/>
      <c r="AK1550" s="36">
        <v>5341.5</v>
      </c>
      <c r="AL1550" s="7">
        <v>105</v>
      </c>
    </row>
    <row r="1551" spans="33:38">
      <c r="AG1551"/>
      <c r="AK1551" s="36">
        <v>5047.5</v>
      </c>
      <c r="AL1551" s="7">
        <v>90</v>
      </c>
    </row>
    <row r="1552" spans="33:38">
      <c r="AG1552"/>
      <c r="AK1552" s="36">
        <v>4566</v>
      </c>
      <c r="AL1552" s="7">
        <v>90</v>
      </c>
    </row>
    <row r="1553" spans="33:38">
      <c r="AG1553"/>
      <c r="AK1553" s="36">
        <v>4185</v>
      </c>
      <c r="AL1553" s="7">
        <v>90</v>
      </c>
    </row>
    <row r="1554" spans="33:38">
      <c r="AG1554"/>
      <c r="AK1554" s="36">
        <v>4017</v>
      </c>
      <c r="AL1554" s="7">
        <v>90</v>
      </c>
    </row>
    <row r="1555" spans="33:38">
      <c r="AG1555"/>
      <c r="AK1555" s="36">
        <v>3787.5</v>
      </c>
      <c r="AL1555" s="7">
        <v>90</v>
      </c>
    </row>
    <row r="1556" spans="33:38">
      <c r="AG1556"/>
      <c r="AK1556" s="36">
        <v>3643.5</v>
      </c>
      <c r="AL1556" s="7">
        <v>90</v>
      </c>
    </row>
    <row r="1557" spans="33:38">
      <c r="AG1557"/>
      <c r="AK1557" s="36">
        <v>3537</v>
      </c>
      <c r="AL1557" s="7">
        <v>75</v>
      </c>
    </row>
    <row r="1558" spans="33:38">
      <c r="AG1558"/>
      <c r="AK1558" s="36">
        <v>3526.5</v>
      </c>
      <c r="AL1558" s="7">
        <v>75</v>
      </c>
    </row>
    <row r="1559" spans="33:38">
      <c r="AG1559"/>
      <c r="AK1559" s="36">
        <v>3804</v>
      </c>
      <c r="AL1559" s="7">
        <v>90</v>
      </c>
    </row>
    <row r="1560" spans="33:38">
      <c r="AG1560"/>
      <c r="AK1560" s="36">
        <v>4074</v>
      </c>
      <c r="AL1560" s="7">
        <v>90</v>
      </c>
    </row>
    <row r="1561" spans="33:38">
      <c r="AG1561"/>
      <c r="AK1561" s="36">
        <v>3973.5</v>
      </c>
      <c r="AL1561" s="7">
        <v>90</v>
      </c>
    </row>
    <row r="1562" spans="33:38">
      <c r="AG1562"/>
      <c r="AK1562" s="36">
        <v>4455</v>
      </c>
      <c r="AL1562" s="7">
        <v>90</v>
      </c>
    </row>
    <row r="1563" spans="33:38">
      <c r="AG1563"/>
      <c r="AK1563" s="36">
        <v>4918.5</v>
      </c>
      <c r="AL1563" s="7">
        <v>90</v>
      </c>
    </row>
    <row r="1564" spans="33:38">
      <c r="AG1564"/>
      <c r="AK1564" s="36">
        <v>5232</v>
      </c>
      <c r="AL1564" s="7">
        <v>100</v>
      </c>
    </row>
    <row r="1565" spans="33:38">
      <c r="AG1565"/>
      <c r="AK1565" s="36">
        <v>5437.5</v>
      </c>
      <c r="AL1565" s="7">
        <v>110</v>
      </c>
    </row>
    <row r="1566" spans="33:38">
      <c r="AG1566"/>
      <c r="AK1566" s="36">
        <v>5139</v>
      </c>
      <c r="AL1566" s="7">
        <v>95</v>
      </c>
    </row>
    <row r="1567" spans="33:38">
      <c r="AG1567"/>
      <c r="AK1567" s="36">
        <v>5253</v>
      </c>
      <c r="AL1567" s="7">
        <v>100</v>
      </c>
    </row>
    <row r="1568" spans="33:38">
      <c r="AG1568"/>
      <c r="AK1568" s="36">
        <v>5320.5</v>
      </c>
      <c r="AL1568" s="7">
        <v>105</v>
      </c>
    </row>
    <row r="1569" spans="33:38">
      <c r="AG1569"/>
      <c r="AK1569" s="36">
        <v>5161.5</v>
      </c>
      <c r="AL1569" s="7">
        <v>95</v>
      </c>
    </row>
    <row r="1570" spans="33:38">
      <c r="AG1570"/>
      <c r="AK1570" s="36">
        <v>5124</v>
      </c>
      <c r="AL1570" s="7">
        <v>95</v>
      </c>
    </row>
    <row r="1571" spans="33:38">
      <c r="AG1571"/>
      <c r="AK1571" s="36">
        <v>4939.5</v>
      </c>
      <c r="AL1571" s="7">
        <v>90</v>
      </c>
    </row>
    <row r="1572" spans="33:38">
      <c r="AG1572"/>
      <c r="AK1572" s="36">
        <v>5074.5</v>
      </c>
      <c r="AL1572" s="7">
        <v>90</v>
      </c>
    </row>
    <row r="1573" spans="33:38">
      <c r="AG1573"/>
      <c r="AK1573" s="36">
        <v>5472</v>
      </c>
      <c r="AL1573" s="7">
        <v>110</v>
      </c>
    </row>
    <row r="1574" spans="33:38">
      <c r="AG1574"/>
      <c r="AK1574" s="36">
        <v>5283</v>
      </c>
      <c r="AL1574" s="7">
        <v>100</v>
      </c>
    </row>
    <row r="1575" spans="33:38">
      <c r="AG1575"/>
      <c r="AK1575" s="36">
        <v>5041.5</v>
      </c>
      <c r="AL1575" s="7">
        <v>90</v>
      </c>
    </row>
    <row r="1576" spans="33:38">
      <c r="AG1576"/>
      <c r="AK1576" s="36">
        <v>4648.5</v>
      </c>
      <c r="AL1576" s="7">
        <v>90</v>
      </c>
    </row>
    <row r="1577" spans="33:38">
      <c r="AG1577"/>
      <c r="AK1577" s="36">
        <v>4194</v>
      </c>
      <c r="AL1577" s="7">
        <v>90</v>
      </c>
    </row>
    <row r="1578" spans="33:38">
      <c r="AG1578"/>
      <c r="AK1578" s="36">
        <v>4110</v>
      </c>
      <c r="AL1578" s="7">
        <v>90</v>
      </c>
    </row>
    <row r="1579" spans="33:38">
      <c r="AG1579"/>
      <c r="AK1579" s="36">
        <v>3787.5</v>
      </c>
      <c r="AL1579" s="7">
        <v>90</v>
      </c>
    </row>
    <row r="1580" spans="33:38">
      <c r="AG1580"/>
      <c r="AK1580" s="36">
        <v>3643.5</v>
      </c>
      <c r="AL1580" s="7">
        <v>90</v>
      </c>
    </row>
    <row r="1581" spans="33:38">
      <c r="AG1581"/>
      <c r="AK1581" s="36">
        <v>3537</v>
      </c>
      <c r="AL1581" s="7">
        <v>75</v>
      </c>
    </row>
    <row r="1582" spans="33:38">
      <c r="AG1582"/>
      <c r="AK1582" s="36">
        <v>3526.5</v>
      </c>
      <c r="AL1582" s="7">
        <v>75</v>
      </c>
    </row>
    <row r="1583" spans="33:38">
      <c r="AG1583"/>
      <c r="AK1583" s="36">
        <v>3804</v>
      </c>
      <c r="AL1583" s="7">
        <v>90</v>
      </c>
    </row>
    <row r="1584" spans="33:38">
      <c r="AG1584"/>
      <c r="AK1584" s="36">
        <v>4074</v>
      </c>
      <c r="AL1584" s="7">
        <v>90</v>
      </c>
    </row>
    <row r="1585" spans="33:38">
      <c r="AG1585"/>
      <c r="AK1585" s="36">
        <v>3973.5</v>
      </c>
      <c r="AL1585" s="7">
        <v>90</v>
      </c>
    </row>
    <row r="1586" spans="33:38">
      <c r="AG1586"/>
      <c r="AK1586" s="36">
        <v>4396.5</v>
      </c>
      <c r="AL1586" s="7">
        <v>90</v>
      </c>
    </row>
    <row r="1587" spans="33:38">
      <c r="AG1587"/>
      <c r="AK1587" s="36">
        <v>4980</v>
      </c>
      <c r="AL1587" s="7">
        <v>90</v>
      </c>
    </row>
    <row r="1588" spans="33:38">
      <c r="AG1588"/>
      <c r="AK1588" s="36">
        <v>5287.5</v>
      </c>
      <c r="AL1588" s="7">
        <v>100</v>
      </c>
    </row>
    <row r="1589" spans="33:38">
      <c r="AG1589"/>
      <c r="AK1589" s="36">
        <v>5379</v>
      </c>
      <c r="AL1589" s="7">
        <v>105</v>
      </c>
    </row>
    <row r="1590" spans="33:38">
      <c r="AG1590"/>
      <c r="AK1590" s="36">
        <v>5203.5</v>
      </c>
      <c r="AL1590" s="7">
        <v>95</v>
      </c>
    </row>
    <row r="1591" spans="33:38">
      <c r="AG1591"/>
      <c r="AK1591" s="36">
        <v>5248.5</v>
      </c>
      <c r="AL1591" s="7">
        <v>100</v>
      </c>
    </row>
    <row r="1592" spans="33:38">
      <c r="AG1592"/>
      <c r="AK1592" s="36">
        <v>5344.5</v>
      </c>
      <c r="AL1592" s="7">
        <v>105</v>
      </c>
    </row>
    <row r="1593" spans="33:38">
      <c r="AG1593"/>
      <c r="AK1593" s="36">
        <v>5215.5</v>
      </c>
      <c r="AL1593" s="7">
        <v>100</v>
      </c>
    </row>
    <row r="1594" spans="33:38">
      <c r="AG1594"/>
      <c r="AK1594" s="36">
        <v>5170.5</v>
      </c>
      <c r="AL1594" s="7">
        <v>95</v>
      </c>
    </row>
    <row r="1595" spans="33:38">
      <c r="AG1595"/>
      <c r="AK1595" s="36">
        <v>5028</v>
      </c>
      <c r="AL1595" s="7">
        <v>90</v>
      </c>
    </row>
    <row r="1596" spans="33:38">
      <c r="AG1596"/>
      <c r="AK1596" s="36">
        <v>5122.5</v>
      </c>
      <c r="AL1596" s="7">
        <v>95</v>
      </c>
    </row>
    <row r="1597" spans="33:38">
      <c r="AG1597"/>
      <c r="AK1597" s="36">
        <v>5592</v>
      </c>
      <c r="AL1597" s="7">
        <v>120</v>
      </c>
    </row>
    <row r="1598" spans="33:38">
      <c r="AG1598"/>
      <c r="AK1598" s="36">
        <v>5422.5</v>
      </c>
      <c r="AL1598" s="7">
        <v>105</v>
      </c>
    </row>
    <row r="1599" spans="33:38">
      <c r="AG1599"/>
      <c r="AK1599" s="36">
        <v>5148</v>
      </c>
      <c r="AL1599" s="7">
        <v>95</v>
      </c>
    </row>
    <row r="1600" spans="33:38">
      <c r="AG1600"/>
      <c r="AK1600" s="36">
        <v>4695</v>
      </c>
      <c r="AL1600" s="7">
        <v>90</v>
      </c>
    </row>
    <row r="1601" spans="33:38">
      <c r="AG1601"/>
      <c r="AK1601" s="36">
        <v>4290</v>
      </c>
      <c r="AL1601" s="7">
        <v>90</v>
      </c>
    </row>
    <row r="1602" spans="33:38">
      <c r="AG1602"/>
      <c r="AK1602" s="36">
        <v>3958.5</v>
      </c>
      <c r="AL1602" s="7">
        <v>90</v>
      </c>
    </row>
    <row r="1603" spans="33:38">
      <c r="AG1603"/>
      <c r="AK1603" s="36">
        <v>3724.5</v>
      </c>
      <c r="AL1603" s="7">
        <v>90</v>
      </c>
    </row>
    <row r="1604" spans="33:38">
      <c r="AG1604"/>
      <c r="AK1604" s="36">
        <v>3576</v>
      </c>
      <c r="AL1604" s="7">
        <v>75</v>
      </c>
    </row>
    <row r="1605" spans="33:38">
      <c r="AG1605"/>
      <c r="AK1605" s="36">
        <v>3534</v>
      </c>
      <c r="AL1605" s="7">
        <v>75</v>
      </c>
    </row>
    <row r="1606" spans="33:38">
      <c r="AG1606"/>
      <c r="AK1606" s="36">
        <v>3562.5</v>
      </c>
      <c r="AL1606" s="7">
        <v>75</v>
      </c>
    </row>
    <row r="1607" spans="33:38">
      <c r="AG1607"/>
      <c r="AK1607" s="36">
        <v>3735</v>
      </c>
      <c r="AL1607" s="7">
        <v>90</v>
      </c>
    </row>
    <row r="1608" spans="33:38">
      <c r="AG1608"/>
      <c r="AK1608" s="36">
        <v>3973.5</v>
      </c>
      <c r="AL1608" s="7">
        <v>90</v>
      </c>
    </row>
    <row r="1609" spans="33:38">
      <c r="AG1609"/>
      <c r="AK1609" s="36">
        <v>3912</v>
      </c>
      <c r="AL1609" s="7">
        <v>90</v>
      </c>
    </row>
    <row r="1610" spans="33:38">
      <c r="AG1610"/>
      <c r="AK1610" s="36">
        <v>4387.5</v>
      </c>
      <c r="AL1610" s="7">
        <v>90</v>
      </c>
    </row>
    <row r="1611" spans="33:38">
      <c r="AG1611"/>
      <c r="AK1611" s="36">
        <v>4918.5</v>
      </c>
      <c r="AL1611" s="7">
        <v>90</v>
      </c>
    </row>
    <row r="1612" spans="33:38">
      <c r="AG1612"/>
      <c r="AK1612" s="36">
        <v>5275.5</v>
      </c>
      <c r="AL1612" s="7">
        <v>100</v>
      </c>
    </row>
    <row r="1613" spans="33:38">
      <c r="AG1613"/>
      <c r="AK1613" s="36">
        <v>5332.5</v>
      </c>
      <c r="AL1613" s="7">
        <v>105</v>
      </c>
    </row>
    <row r="1614" spans="33:38">
      <c r="AG1614"/>
      <c r="AK1614" s="36">
        <v>5256</v>
      </c>
      <c r="AL1614" s="7">
        <v>100</v>
      </c>
    </row>
    <row r="1615" spans="33:38">
      <c r="AG1615"/>
      <c r="AK1615" s="36">
        <v>5362.5</v>
      </c>
      <c r="AL1615" s="7">
        <v>105</v>
      </c>
    </row>
    <row r="1616" spans="33:38">
      <c r="AG1616"/>
      <c r="AK1616" s="36">
        <v>5536.5</v>
      </c>
      <c r="AL1616" s="7">
        <v>120</v>
      </c>
    </row>
    <row r="1617" spans="33:38">
      <c r="AG1617"/>
      <c r="AK1617" s="36">
        <v>5395.5</v>
      </c>
      <c r="AL1617" s="7">
        <v>105</v>
      </c>
    </row>
    <row r="1618" spans="33:38">
      <c r="AG1618"/>
      <c r="AK1618" s="36">
        <v>5341.5</v>
      </c>
      <c r="AL1618" s="7">
        <v>105</v>
      </c>
    </row>
    <row r="1619" spans="33:38">
      <c r="AG1619"/>
      <c r="AK1619" s="36">
        <v>5116.5</v>
      </c>
      <c r="AL1619" s="7">
        <v>95</v>
      </c>
    </row>
    <row r="1620" spans="33:38">
      <c r="AG1620"/>
      <c r="AK1620" s="36">
        <v>5134.5</v>
      </c>
      <c r="AL1620" s="7">
        <v>95</v>
      </c>
    </row>
    <row r="1621" spans="33:38">
      <c r="AG1621"/>
      <c r="AK1621" s="36">
        <v>5662.5</v>
      </c>
      <c r="AL1621" s="7">
        <v>120</v>
      </c>
    </row>
    <row r="1622" spans="33:38">
      <c r="AG1622"/>
      <c r="AK1622" s="36">
        <v>5473.5</v>
      </c>
      <c r="AL1622" s="7">
        <v>110</v>
      </c>
    </row>
    <row r="1623" spans="33:38">
      <c r="AG1623"/>
      <c r="AK1623" s="36">
        <v>5271</v>
      </c>
      <c r="AL1623" s="7">
        <v>100</v>
      </c>
    </row>
    <row r="1624" spans="33:38">
      <c r="AG1624"/>
      <c r="AK1624" s="36">
        <v>4902</v>
      </c>
      <c r="AL1624" s="7">
        <v>90</v>
      </c>
    </row>
    <row r="1625" spans="33:38">
      <c r="AG1625"/>
      <c r="AK1625" s="36">
        <v>4446</v>
      </c>
      <c r="AL1625" s="7">
        <v>90</v>
      </c>
    </row>
    <row r="1626" spans="33:38">
      <c r="AG1626"/>
      <c r="AK1626" s="36">
        <v>4132.5</v>
      </c>
      <c r="AL1626" s="7">
        <v>90</v>
      </c>
    </row>
    <row r="1627" spans="33:38">
      <c r="AG1627"/>
      <c r="AK1627" s="36">
        <v>3927</v>
      </c>
      <c r="AL1627" s="7">
        <v>90</v>
      </c>
    </row>
    <row r="1628" spans="33:38">
      <c r="AG1628"/>
      <c r="AK1628" s="36">
        <v>3802.5</v>
      </c>
      <c r="AL1628" s="7">
        <v>90</v>
      </c>
    </row>
    <row r="1629" spans="33:38">
      <c r="AG1629"/>
      <c r="AK1629" s="36">
        <v>3741</v>
      </c>
      <c r="AL1629" s="7">
        <v>90</v>
      </c>
    </row>
    <row r="1630" spans="33:38">
      <c r="AG1630"/>
      <c r="AK1630" s="36">
        <v>3732</v>
      </c>
      <c r="AL1630" s="7">
        <v>90</v>
      </c>
    </row>
    <row r="1631" spans="33:38">
      <c r="AG1631"/>
      <c r="AK1631" s="36">
        <v>3924</v>
      </c>
      <c r="AL1631" s="7">
        <v>90</v>
      </c>
    </row>
    <row r="1632" spans="33:38">
      <c r="AG1632"/>
      <c r="AK1632" s="36">
        <v>4171.5</v>
      </c>
      <c r="AL1632" s="7">
        <v>90</v>
      </c>
    </row>
    <row r="1633" spans="33:38">
      <c r="AG1633"/>
      <c r="AK1633" s="36">
        <v>4138.5</v>
      </c>
      <c r="AL1633" s="7">
        <v>90</v>
      </c>
    </row>
    <row r="1634" spans="33:38">
      <c r="AG1634"/>
      <c r="AK1634" s="36">
        <v>4608</v>
      </c>
      <c r="AL1634" s="7">
        <v>90</v>
      </c>
    </row>
    <row r="1635" spans="33:38">
      <c r="AG1635"/>
      <c r="AK1635" s="36">
        <v>5146.5</v>
      </c>
      <c r="AL1635" s="7">
        <v>95</v>
      </c>
    </row>
    <row r="1636" spans="33:38">
      <c r="AG1636"/>
      <c r="AK1636" s="36">
        <v>5434.5</v>
      </c>
      <c r="AL1636" s="7">
        <v>110</v>
      </c>
    </row>
    <row r="1637" spans="33:38">
      <c r="AG1637"/>
      <c r="AK1637" s="36">
        <v>5643</v>
      </c>
      <c r="AL1637" s="7">
        <v>120</v>
      </c>
    </row>
    <row r="1638" spans="33:38">
      <c r="AG1638"/>
      <c r="AK1638" s="36">
        <v>5430</v>
      </c>
      <c r="AL1638" s="7">
        <v>110</v>
      </c>
    </row>
    <row r="1639" spans="33:38">
      <c r="AG1639"/>
      <c r="AK1639" s="36">
        <v>5571</v>
      </c>
      <c r="AL1639" s="7">
        <v>120</v>
      </c>
    </row>
    <row r="1640" spans="33:38">
      <c r="AG1640"/>
      <c r="AK1640" s="36">
        <v>5689.5</v>
      </c>
      <c r="AL1640" s="7">
        <v>120</v>
      </c>
    </row>
    <row r="1641" spans="33:38">
      <c r="AG1641"/>
      <c r="AK1641" s="36">
        <v>5503.5</v>
      </c>
      <c r="AL1641" s="7">
        <v>110</v>
      </c>
    </row>
    <row r="1642" spans="33:38">
      <c r="AG1642"/>
      <c r="AK1642" s="36">
        <v>5463</v>
      </c>
      <c r="AL1642" s="7">
        <v>110</v>
      </c>
    </row>
    <row r="1643" spans="33:38">
      <c r="AG1643"/>
      <c r="AK1643" s="36">
        <v>5290.5</v>
      </c>
      <c r="AL1643" s="7">
        <v>100</v>
      </c>
    </row>
    <row r="1644" spans="33:38">
      <c r="AG1644"/>
      <c r="AK1644" s="36">
        <v>5368.5</v>
      </c>
      <c r="AL1644" s="7">
        <v>105</v>
      </c>
    </row>
    <row r="1645" spans="33:38">
      <c r="AG1645"/>
      <c r="AK1645" s="36">
        <v>5859</v>
      </c>
      <c r="AL1645" s="7">
        <v>130</v>
      </c>
    </row>
    <row r="1646" spans="33:38">
      <c r="AG1646"/>
      <c r="AK1646" s="36">
        <v>5697</v>
      </c>
      <c r="AL1646" s="7">
        <v>120</v>
      </c>
    </row>
    <row r="1647" spans="33:38">
      <c r="AG1647"/>
      <c r="AK1647" s="36">
        <v>5490</v>
      </c>
      <c r="AL1647" s="7">
        <v>110</v>
      </c>
    </row>
    <row r="1648" spans="33:38">
      <c r="AG1648"/>
      <c r="AK1648" s="36">
        <v>5160</v>
      </c>
      <c r="AL1648" s="7">
        <v>95</v>
      </c>
    </row>
    <row r="1649" spans="33:38">
      <c r="AG1649"/>
      <c r="AK1649" s="36">
        <v>4621.5</v>
      </c>
      <c r="AL1649" s="7">
        <v>90</v>
      </c>
    </row>
    <row r="1650" spans="33:38">
      <c r="AG1650"/>
      <c r="AK1650" s="36">
        <v>4299</v>
      </c>
      <c r="AL1650" s="7">
        <v>90</v>
      </c>
    </row>
    <row r="1651" spans="33:38">
      <c r="AG1651"/>
      <c r="AK1651" s="36">
        <v>4134</v>
      </c>
      <c r="AL1651" s="7">
        <v>90</v>
      </c>
    </row>
    <row r="1652" spans="33:38">
      <c r="AG1652"/>
      <c r="AK1652" s="36">
        <v>3924</v>
      </c>
      <c r="AL1652" s="7">
        <v>90</v>
      </c>
    </row>
    <row r="1653" spans="33:38">
      <c r="AG1653"/>
      <c r="AK1653" s="36">
        <v>3802.5</v>
      </c>
      <c r="AL1653" s="7">
        <v>90</v>
      </c>
    </row>
    <row r="1654" spans="33:38">
      <c r="AG1654"/>
      <c r="AK1654" s="36">
        <v>3747</v>
      </c>
      <c r="AL1654" s="7">
        <v>90</v>
      </c>
    </row>
    <row r="1655" spans="33:38">
      <c r="AG1655"/>
      <c r="AK1655" s="36">
        <v>3801</v>
      </c>
      <c r="AL1655" s="7">
        <v>90</v>
      </c>
    </row>
    <row r="1656" spans="33:38">
      <c r="AG1656"/>
      <c r="AK1656" s="36">
        <v>3823.5</v>
      </c>
      <c r="AL1656" s="7">
        <v>90</v>
      </c>
    </row>
    <row r="1657" spans="33:38">
      <c r="AG1657"/>
      <c r="AK1657" s="36">
        <v>3759</v>
      </c>
      <c r="AL1657" s="7">
        <v>90</v>
      </c>
    </row>
    <row r="1658" spans="33:38">
      <c r="AG1658"/>
      <c r="AK1658" s="36">
        <v>4104</v>
      </c>
      <c r="AL1658" s="7">
        <v>90</v>
      </c>
    </row>
    <row r="1659" spans="33:38">
      <c r="AG1659"/>
      <c r="AK1659" s="36">
        <v>4585.5</v>
      </c>
      <c r="AL1659" s="7">
        <v>90</v>
      </c>
    </row>
    <row r="1660" spans="33:38">
      <c r="AG1660"/>
      <c r="AK1660" s="36">
        <v>4906.5</v>
      </c>
      <c r="AL1660" s="7">
        <v>90</v>
      </c>
    </row>
    <row r="1661" spans="33:38">
      <c r="AG1661"/>
      <c r="AK1661" s="36">
        <v>5176.5</v>
      </c>
      <c r="AL1661" s="7">
        <v>95</v>
      </c>
    </row>
    <row r="1662" spans="33:38">
      <c r="AG1662"/>
      <c r="AK1662" s="36">
        <v>5026.5</v>
      </c>
      <c r="AL1662" s="7">
        <v>90</v>
      </c>
    </row>
    <row r="1663" spans="33:38">
      <c r="AG1663"/>
      <c r="AK1663" s="36">
        <v>5049</v>
      </c>
      <c r="AL1663" s="7">
        <v>90</v>
      </c>
    </row>
    <row r="1664" spans="33:38">
      <c r="AG1664"/>
      <c r="AK1664" s="36">
        <v>5112</v>
      </c>
      <c r="AL1664" s="7">
        <v>95</v>
      </c>
    </row>
    <row r="1665" spans="33:38">
      <c r="AG1665"/>
      <c r="AK1665" s="36">
        <v>4902</v>
      </c>
      <c r="AL1665" s="7">
        <v>90</v>
      </c>
    </row>
    <row r="1666" spans="33:38">
      <c r="AG1666"/>
      <c r="AK1666" s="36">
        <v>4803</v>
      </c>
      <c r="AL1666" s="7">
        <v>90</v>
      </c>
    </row>
    <row r="1667" spans="33:38">
      <c r="AG1667"/>
      <c r="AK1667" s="36">
        <v>4639.5</v>
      </c>
      <c r="AL1667" s="7">
        <v>90</v>
      </c>
    </row>
    <row r="1668" spans="33:38">
      <c r="AG1668"/>
      <c r="AK1668" s="36">
        <v>4884</v>
      </c>
      <c r="AL1668" s="7">
        <v>90</v>
      </c>
    </row>
    <row r="1669" spans="33:38">
      <c r="AG1669"/>
      <c r="AK1669" s="36">
        <v>5374.5</v>
      </c>
      <c r="AL1669" s="7">
        <v>105</v>
      </c>
    </row>
    <row r="1670" spans="33:38">
      <c r="AG1670"/>
      <c r="AK1670" s="36">
        <v>5295</v>
      </c>
      <c r="AL1670" s="7">
        <v>100</v>
      </c>
    </row>
    <row r="1671" spans="33:38">
      <c r="AG1671"/>
      <c r="AK1671" s="36">
        <v>5128.5</v>
      </c>
      <c r="AL1671" s="7">
        <v>95</v>
      </c>
    </row>
    <row r="1672" spans="33:38">
      <c r="AG1672"/>
      <c r="AK1672" s="36">
        <v>4746</v>
      </c>
      <c r="AL1672" s="7">
        <v>90</v>
      </c>
    </row>
    <row r="1673" spans="33:38">
      <c r="AG1673"/>
      <c r="AK1673" s="36">
        <v>4380</v>
      </c>
      <c r="AL1673" s="7">
        <v>90</v>
      </c>
    </row>
    <row r="1674" spans="33:38">
      <c r="AG1674"/>
      <c r="AK1674" s="36">
        <v>4077</v>
      </c>
      <c r="AL1674" s="7">
        <v>90</v>
      </c>
    </row>
    <row r="1675" spans="33:38">
      <c r="AG1675"/>
      <c r="AK1675" s="36">
        <v>3750</v>
      </c>
      <c r="AL1675" s="7">
        <v>90</v>
      </c>
    </row>
    <row r="1676" spans="33:38">
      <c r="AG1676"/>
      <c r="AK1676" s="36">
        <v>3745.5</v>
      </c>
      <c r="AL1676" s="7">
        <v>90</v>
      </c>
    </row>
    <row r="1677" spans="33:38">
      <c r="AG1677"/>
      <c r="AK1677" s="36">
        <v>3673.5</v>
      </c>
      <c r="AL1677" s="7">
        <v>90</v>
      </c>
    </row>
    <row r="1678" spans="33:38">
      <c r="AG1678"/>
      <c r="AK1678" s="36">
        <v>3619.5</v>
      </c>
      <c r="AL1678" s="7">
        <v>90</v>
      </c>
    </row>
    <row r="1679" spans="33:38">
      <c r="AG1679"/>
      <c r="AK1679" s="36">
        <v>3651</v>
      </c>
      <c r="AL1679" s="7">
        <v>90</v>
      </c>
    </row>
    <row r="1680" spans="33:38">
      <c r="AG1680"/>
      <c r="AK1680" s="36">
        <v>3702</v>
      </c>
      <c r="AL1680" s="7">
        <v>90</v>
      </c>
    </row>
    <row r="1681" spans="33:38">
      <c r="AG1681"/>
      <c r="AK1681" s="36">
        <v>3445.5</v>
      </c>
      <c r="AL1681" s="7">
        <v>75</v>
      </c>
    </row>
    <row r="1682" spans="33:38">
      <c r="AG1682"/>
      <c r="AK1682" s="36">
        <v>3460.5</v>
      </c>
      <c r="AL1682" s="7">
        <v>75</v>
      </c>
    </row>
    <row r="1683" spans="33:38">
      <c r="AG1683"/>
      <c r="AK1683" s="36">
        <v>3504</v>
      </c>
      <c r="AL1683" s="7">
        <v>75</v>
      </c>
    </row>
    <row r="1684" spans="33:38">
      <c r="AG1684"/>
      <c r="AK1684" s="36">
        <v>3735</v>
      </c>
      <c r="AL1684" s="7">
        <v>90</v>
      </c>
    </row>
    <row r="1685" spans="33:38">
      <c r="AG1685"/>
      <c r="AK1685" s="36">
        <v>3963</v>
      </c>
      <c r="AL1685" s="7">
        <v>90</v>
      </c>
    </row>
    <row r="1686" spans="33:38">
      <c r="AG1686"/>
      <c r="AK1686" s="36">
        <v>3834</v>
      </c>
      <c r="AL1686" s="7">
        <v>90</v>
      </c>
    </row>
    <row r="1687" spans="33:38">
      <c r="AG1687"/>
      <c r="AK1687" s="36">
        <v>3856.5</v>
      </c>
      <c r="AL1687" s="7">
        <v>90</v>
      </c>
    </row>
    <row r="1688" spans="33:38">
      <c r="AG1688"/>
      <c r="AK1688" s="36">
        <v>3846</v>
      </c>
      <c r="AL1688" s="7">
        <v>90</v>
      </c>
    </row>
    <row r="1689" spans="33:38">
      <c r="AG1689"/>
      <c r="AK1689" s="36">
        <v>3787.5</v>
      </c>
      <c r="AL1689" s="7">
        <v>90</v>
      </c>
    </row>
    <row r="1690" spans="33:38">
      <c r="AG1690"/>
      <c r="AK1690" s="36">
        <v>3717</v>
      </c>
      <c r="AL1690" s="7">
        <v>90</v>
      </c>
    </row>
    <row r="1691" spans="33:38">
      <c r="AG1691"/>
      <c r="AK1691" s="36">
        <v>3699</v>
      </c>
      <c r="AL1691" s="7">
        <v>90</v>
      </c>
    </row>
    <row r="1692" spans="33:38">
      <c r="AG1692"/>
      <c r="AK1692" s="36">
        <v>4083</v>
      </c>
      <c r="AL1692" s="7">
        <v>90</v>
      </c>
    </row>
    <row r="1693" spans="33:38">
      <c r="AG1693"/>
      <c r="AK1693" s="36">
        <v>4860</v>
      </c>
      <c r="AL1693" s="7">
        <v>90</v>
      </c>
    </row>
    <row r="1694" spans="33:38">
      <c r="AG1694"/>
      <c r="AK1694" s="36">
        <v>4678.5</v>
      </c>
      <c r="AL1694" s="7">
        <v>90</v>
      </c>
    </row>
    <row r="1695" spans="33:38">
      <c r="AG1695"/>
      <c r="AK1695" s="36">
        <v>4564.5</v>
      </c>
      <c r="AL1695" s="7">
        <v>90</v>
      </c>
    </row>
    <row r="1696" spans="33:38">
      <c r="AG1696"/>
      <c r="AK1696" s="36">
        <v>4353</v>
      </c>
      <c r="AL1696" s="7">
        <v>90</v>
      </c>
    </row>
    <row r="1697" spans="33:38">
      <c r="AG1697"/>
      <c r="AK1697" s="36">
        <v>4092</v>
      </c>
      <c r="AL1697" s="7">
        <v>90</v>
      </c>
    </row>
    <row r="1698" spans="33:38">
      <c r="AG1698"/>
      <c r="AK1698" s="36">
        <v>3766.5</v>
      </c>
      <c r="AL1698" s="7">
        <v>90</v>
      </c>
    </row>
    <row r="1699" spans="33:38">
      <c r="AG1699"/>
      <c r="AK1699" s="36">
        <v>3559.5</v>
      </c>
      <c r="AL1699" s="7">
        <v>75</v>
      </c>
    </row>
    <row r="1700" spans="33:38">
      <c r="AG1700"/>
      <c r="AK1700" s="36">
        <v>3448.5</v>
      </c>
      <c r="AL1700" s="7">
        <v>75</v>
      </c>
    </row>
    <row r="1701" spans="33:38">
      <c r="AG1701"/>
      <c r="AK1701" s="36">
        <v>3403.5</v>
      </c>
      <c r="AL1701" s="7">
        <v>75</v>
      </c>
    </row>
    <row r="1702" spans="33:38">
      <c r="AG1702"/>
      <c r="AK1702" s="36">
        <v>3424.5</v>
      </c>
      <c r="AL1702" s="7">
        <v>75</v>
      </c>
    </row>
    <row r="1703" spans="33:38">
      <c r="AG1703"/>
      <c r="AK1703" s="36">
        <v>3567</v>
      </c>
      <c r="AL1703" s="7">
        <v>75</v>
      </c>
    </row>
    <row r="1704" spans="33:38">
      <c r="AG1704"/>
      <c r="AK1704" s="36">
        <v>3847.5</v>
      </c>
      <c r="AL1704" s="7">
        <v>90</v>
      </c>
    </row>
    <row r="1705" spans="33:38">
      <c r="AG1705"/>
      <c r="AK1705" s="36">
        <v>3847.5</v>
      </c>
      <c r="AL1705" s="7">
        <v>90</v>
      </c>
    </row>
    <row r="1706" spans="33:38">
      <c r="AG1706"/>
      <c r="AK1706" s="36">
        <v>4524</v>
      </c>
      <c r="AL1706" s="7">
        <v>90</v>
      </c>
    </row>
    <row r="1707" spans="33:38">
      <c r="AG1707"/>
      <c r="AK1707" s="36">
        <v>4998</v>
      </c>
      <c r="AL1707" s="7">
        <v>90</v>
      </c>
    </row>
    <row r="1708" spans="33:38">
      <c r="AG1708"/>
      <c r="AK1708" s="36">
        <v>5301</v>
      </c>
      <c r="AL1708" s="7">
        <v>100</v>
      </c>
    </row>
    <row r="1709" spans="33:38">
      <c r="AG1709"/>
      <c r="AK1709" s="36">
        <v>5545.5</v>
      </c>
      <c r="AL1709" s="7">
        <v>120</v>
      </c>
    </row>
    <row r="1710" spans="33:38">
      <c r="AG1710"/>
      <c r="AK1710" s="36">
        <v>5284.5</v>
      </c>
      <c r="AL1710" s="7">
        <v>100</v>
      </c>
    </row>
    <row r="1711" spans="33:38">
      <c r="AG1711"/>
      <c r="AK1711" s="36">
        <v>5398.5</v>
      </c>
      <c r="AL1711" s="7">
        <v>105</v>
      </c>
    </row>
    <row r="1712" spans="33:38">
      <c r="AG1712"/>
      <c r="AK1712" s="36">
        <v>5499</v>
      </c>
      <c r="AL1712" s="7">
        <v>110</v>
      </c>
    </row>
    <row r="1713" spans="33:38">
      <c r="AG1713"/>
      <c r="AK1713" s="36">
        <v>5359.5</v>
      </c>
      <c r="AL1713" s="7">
        <v>105</v>
      </c>
    </row>
    <row r="1714" spans="33:38">
      <c r="AG1714"/>
      <c r="AK1714" s="36">
        <v>5305.5</v>
      </c>
      <c r="AL1714" s="7">
        <v>100</v>
      </c>
    </row>
    <row r="1715" spans="33:38">
      <c r="AG1715"/>
      <c r="AK1715" s="36">
        <v>5170.5</v>
      </c>
      <c r="AL1715" s="7">
        <v>95</v>
      </c>
    </row>
    <row r="1716" spans="33:38">
      <c r="AG1716"/>
      <c r="AK1716" s="36">
        <v>5253</v>
      </c>
      <c r="AL1716" s="7">
        <v>100</v>
      </c>
    </row>
    <row r="1717" spans="33:38">
      <c r="AG1717"/>
      <c r="AK1717" s="36">
        <v>5721</v>
      </c>
      <c r="AL1717" s="7">
        <v>120</v>
      </c>
    </row>
    <row r="1718" spans="33:38">
      <c r="AG1718"/>
      <c r="AK1718" s="36">
        <v>5461.5</v>
      </c>
      <c r="AL1718" s="7">
        <v>110</v>
      </c>
    </row>
    <row r="1719" spans="33:38">
      <c r="AG1719"/>
      <c r="AK1719" s="36">
        <v>5257.5</v>
      </c>
      <c r="AL1719" s="7">
        <v>100</v>
      </c>
    </row>
    <row r="1720" spans="33:38">
      <c r="AG1720"/>
      <c r="AK1720" s="36">
        <v>4705.5</v>
      </c>
      <c r="AL1720" s="7">
        <v>90</v>
      </c>
    </row>
    <row r="1721" spans="33:38">
      <c r="AG1721"/>
      <c r="AK1721" s="36">
        <v>4314</v>
      </c>
      <c r="AL1721" s="7">
        <v>90</v>
      </c>
    </row>
    <row r="1722" spans="33:38">
      <c r="AG1722"/>
      <c r="AK1722" s="36">
        <v>4014</v>
      </c>
      <c r="AL1722" s="7">
        <v>90</v>
      </c>
    </row>
    <row r="1723" spans="33:38">
      <c r="AG1723"/>
      <c r="AK1723" s="36">
        <v>3861</v>
      </c>
      <c r="AL1723" s="7">
        <v>90</v>
      </c>
    </row>
    <row r="1724" spans="33:38">
      <c r="AG1724"/>
      <c r="AK1724" s="36">
        <v>3742.5</v>
      </c>
      <c r="AL1724" s="7">
        <v>90</v>
      </c>
    </row>
    <row r="1725" spans="33:38">
      <c r="AG1725"/>
      <c r="AK1725" s="36">
        <v>3615</v>
      </c>
      <c r="AL1725" s="7">
        <v>90</v>
      </c>
    </row>
    <row r="1726" spans="33:38">
      <c r="AG1726"/>
      <c r="AK1726" s="36">
        <v>3670.5</v>
      </c>
      <c r="AL1726" s="7">
        <v>90</v>
      </c>
    </row>
    <row r="1727" spans="33:38">
      <c r="AG1727"/>
      <c r="AK1727" s="36">
        <v>3859.5</v>
      </c>
      <c r="AL1727" s="7">
        <v>90</v>
      </c>
    </row>
    <row r="1728" spans="33:38">
      <c r="AG1728"/>
      <c r="AK1728" s="36">
        <v>4023</v>
      </c>
      <c r="AL1728" s="7">
        <v>90</v>
      </c>
    </row>
    <row r="1729" spans="33:38">
      <c r="AG1729"/>
      <c r="AK1729" s="36">
        <v>3969</v>
      </c>
      <c r="AL1729" s="7">
        <v>90</v>
      </c>
    </row>
    <row r="1730" spans="33:38">
      <c r="AG1730"/>
      <c r="AK1730" s="36">
        <v>4627.5</v>
      </c>
      <c r="AL1730" s="7">
        <v>90</v>
      </c>
    </row>
    <row r="1731" spans="33:38">
      <c r="AG1731"/>
      <c r="AK1731" s="36">
        <v>5082</v>
      </c>
      <c r="AL1731" s="7">
        <v>90</v>
      </c>
    </row>
    <row r="1732" spans="33:38">
      <c r="AG1732"/>
      <c r="AK1732" s="36">
        <v>5424</v>
      </c>
      <c r="AL1732" s="7">
        <v>105</v>
      </c>
    </row>
    <row r="1733" spans="33:38">
      <c r="AG1733"/>
      <c r="AK1733" s="36">
        <v>5662.5</v>
      </c>
      <c r="AL1733" s="7">
        <v>120</v>
      </c>
    </row>
    <row r="1734" spans="33:38">
      <c r="AG1734"/>
      <c r="AK1734" s="36">
        <v>5293.5</v>
      </c>
      <c r="AL1734" s="7">
        <v>100</v>
      </c>
    </row>
    <row r="1735" spans="33:38">
      <c r="AG1735"/>
      <c r="AK1735" s="36">
        <v>5502</v>
      </c>
      <c r="AL1735" s="7">
        <v>110</v>
      </c>
    </row>
    <row r="1736" spans="33:38">
      <c r="AG1736"/>
      <c r="AK1736" s="36">
        <v>5664</v>
      </c>
      <c r="AL1736" s="7">
        <v>120</v>
      </c>
    </row>
    <row r="1737" spans="33:38">
      <c r="AG1737"/>
      <c r="AK1737" s="36">
        <v>5491.5</v>
      </c>
      <c r="AL1737" s="7">
        <v>110</v>
      </c>
    </row>
    <row r="1738" spans="33:38">
      <c r="AG1738"/>
      <c r="AK1738" s="36">
        <v>5373</v>
      </c>
      <c r="AL1738" s="7">
        <v>105</v>
      </c>
    </row>
    <row r="1739" spans="33:38">
      <c r="AG1739"/>
      <c r="AK1739" s="36">
        <v>5196</v>
      </c>
      <c r="AL1739" s="7">
        <v>95</v>
      </c>
    </row>
    <row r="1740" spans="33:38">
      <c r="AG1740"/>
      <c r="AK1740" s="36">
        <v>5269.5</v>
      </c>
      <c r="AL1740" s="7">
        <v>100</v>
      </c>
    </row>
    <row r="1741" spans="33:38">
      <c r="AG1741"/>
      <c r="AK1741" s="36">
        <v>5817</v>
      </c>
      <c r="AL1741" s="7">
        <v>130</v>
      </c>
    </row>
    <row r="1742" spans="33:38">
      <c r="AG1742"/>
      <c r="AK1742" s="36">
        <v>5635.5</v>
      </c>
      <c r="AL1742" s="7">
        <v>120</v>
      </c>
    </row>
    <row r="1743" spans="33:38">
      <c r="AG1743"/>
      <c r="AK1743" s="36">
        <v>5340</v>
      </c>
      <c r="AL1743" s="7">
        <v>105</v>
      </c>
    </row>
    <row r="1744" spans="33:38">
      <c r="AG1744"/>
      <c r="AK1744" s="36">
        <v>4834.5</v>
      </c>
      <c r="AL1744" s="7">
        <v>90</v>
      </c>
    </row>
    <row r="1745" spans="33:38">
      <c r="AG1745"/>
      <c r="AK1745" s="36">
        <v>4392</v>
      </c>
      <c r="AL1745" s="7">
        <v>90</v>
      </c>
    </row>
    <row r="1746" spans="33:38">
      <c r="AG1746"/>
      <c r="AK1746" s="36">
        <v>4117.5</v>
      </c>
      <c r="AL1746" s="7">
        <v>90</v>
      </c>
    </row>
    <row r="1747" spans="33:38">
      <c r="AG1747"/>
      <c r="AK1747" s="36">
        <v>3952.5</v>
      </c>
      <c r="AL1747" s="7">
        <v>90</v>
      </c>
    </row>
    <row r="1748" spans="33:38">
      <c r="AG1748"/>
      <c r="AK1748" s="36">
        <v>3904.5</v>
      </c>
      <c r="AL1748" s="7">
        <v>90</v>
      </c>
    </row>
    <row r="1749" spans="33:38">
      <c r="AG1749"/>
      <c r="AK1749" s="36">
        <v>3837</v>
      </c>
      <c r="AL1749" s="7">
        <v>90</v>
      </c>
    </row>
    <row r="1750" spans="33:38">
      <c r="AG1750"/>
      <c r="AK1750" s="36">
        <v>3819</v>
      </c>
      <c r="AL1750" s="7">
        <v>90</v>
      </c>
    </row>
    <row r="1751" spans="33:38">
      <c r="AG1751"/>
      <c r="AK1751" s="36">
        <v>3933</v>
      </c>
      <c r="AL1751" s="7">
        <v>90</v>
      </c>
    </row>
    <row r="1752" spans="33:38">
      <c r="AG1752"/>
      <c r="AK1752" s="36">
        <v>4152</v>
      </c>
      <c r="AL1752" s="7">
        <v>90</v>
      </c>
    </row>
    <row r="1753" spans="33:38">
      <c r="AG1753"/>
      <c r="AK1753" s="36">
        <v>4077</v>
      </c>
      <c r="AL1753" s="7">
        <v>90</v>
      </c>
    </row>
    <row r="1754" spans="33:38">
      <c r="AG1754"/>
      <c r="AK1754" s="36">
        <v>4639.5</v>
      </c>
      <c r="AL1754" s="7">
        <v>90</v>
      </c>
    </row>
    <row r="1755" spans="33:38">
      <c r="AG1755"/>
      <c r="AK1755" s="36">
        <v>5074.5</v>
      </c>
      <c r="AL1755" s="7">
        <v>90</v>
      </c>
    </row>
    <row r="1756" spans="33:38">
      <c r="AG1756"/>
      <c r="AK1756" s="36">
        <v>5341.5</v>
      </c>
      <c r="AL1756" s="7">
        <v>105</v>
      </c>
    </row>
    <row r="1757" spans="33:38">
      <c r="AG1757"/>
      <c r="AK1757" s="36">
        <v>5539.5</v>
      </c>
      <c r="AL1757" s="7">
        <v>120</v>
      </c>
    </row>
    <row r="1758" spans="33:38">
      <c r="AG1758"/>
      <c r="AK1758" s="36">
        <v>5356.5</v>
      </c>
      <c r="AL1758" s="7">
        <v>105</v>
      </c>
    </row>
    <row r="1759" spans="33:38">
      <c r="AG1759"/>
      <c r="AK1759" s="36">
        <v>5442</v>
      </c>
      <c r="AL1759" s="7">
        <v>110</v>
      </c>
    </row>
    <row r="1760" spans="33:38">
      <c r="AG1760"/>
      <c r="AK1760" s="36">
        <v>5592</v>
      </c>
      <c r="AL1760" s="7">
        <v>120</v>
      </c>
    </row>
    <row r="1761" spans="33:38">
      <c r="AG1761"/>
      <c r="AK1761" s="36">
        <v>5556</v>
      </c>
      <c r="AL1761" s="7">
        <v>120</v>
      </c>
    </row>
    <row r="1762" spans="33:38">
      <c r="AG1762"/>
      <c r="AK1762" s="36">
        <v>5457</v>
      </c>
      <c r="AL1762" s="7">
        <v>110</v>
      </c>
    </row>
    <row r="1763" spans="33:38">
      <c r="AG1763"/>
      <c r="AK1763" s="36">
        <v>5259</v>
      </c>
      <c r="AL1763" s="7">
        <v>100</v>
      </c>
    </row>
    <row r="1764" spans="33:38">
      <c r="AG1764"/>
      <c r="AK1764" s="36">
        <v>5346</v>
      </c>
      <c r="AL1764" s="7">
        <v>105</v>
      </c>
    </row>
    <row r="1765" spans="33:38">
      <c r="AG1765"/>
      <c r="AK1765" s="36">
        <v>5896.5</v>
      </c>
      <c r="AL1765" s="7">
        <v>130</v>
      </c>
    </row>
    <row r="1766" spans="33:38">
      <c r="AG1766"/>
      <c r="AK1766" s="36">
        <v>5662.5</v>
      </c>
      <c r="AL1766" s="7">
        <v>120</v>
      </c>
    </row>
    <row r="1767" spans="33:38">
      <c r="AG1767"/>
      <c r="AK1767" s="36">
        <v>5539.5</v>
      </c>
      <c r="AL1767" s="7">
        <v>120</v>
      </c>
    </row>
    <row r="1768" spans="33:38">
      <c r="AG1768"/>
      <c r="AK1768" s="36">
        <v>5005.5</v>
      </c>
      <c r="AL1768" s="7">
        <v>90</v>
      </c>
    </row>
    <row r="1769" spans="33:38">
      <c r="AG1769"/>
      <c r="AK1769" s="36">
        <v>4519.5</v>
      </c>
      <c r="AL1769" s="7">
        <v>90</v>
      </c>
    </row>
    <row r="1770" spans="33:38">
      <c r="AG1770"/>
      <c r="AK1770" s="36">
        <v>4248</v>
      </c>
      <c r="AL1770" s="7">
        <v>90</v>
      </c>
    </row>
    <row r="1771" spans="33:38">
      <c r="AG1771"/>
      <c r="AK1771" s="36">
        <v>4105.5</v>
      </c>
      <c r="AL1771" s="7">
        <v>90</v>
      </c>
    </row>
    <row r="1772" spans="33:38">
      <c r="AG1772"/>
      <c r="AK1772" s="36">
        <v>3961.5</v>
      </c>
      <c r="AL1772" s="7">
        <v>90</v>
      </c>
    </row>
    <row r="1773" spans="33:38">
      <c r="AG1773"/>
      <c r="AK1773" s="36">
        <v>3763.5</v>
      </c>
      <c r="AL1773" s="7">
        <v>90</v>
      </c>
    </row>
    <row r="1774" spans="33:38">
      <c r="AG1774"/>
      <c r="AK1774" s="36">
        <v>3823.5</v>
      </c>
      <c r="AL1774" s="7">
        <v>90</v>
      </c>
    </row>
    <row r="1775" spans="33:38">
      <c r="AG1775"/>
      <c r="AK1775" s="36">
        <v>3994.5</v>
      </c>
      <c r="AL1775" s="7">
        <v>90</v>
      </c>
    </row>
    <row r="1776" spans="33:38">
      <c r="AG1776"/>
      <c r="AK1776" s="36">
        <v>4099.5</v>
      </c>
      <c r="AL1776" s="7">
        <v>90</v>
      </c>
    </row>
    <row r="1777" spans="33:38">
      <c r="AG1777"/>
      <c r="AK1777" s="36">
        <v>3970.5</v>
      </c>
      <c r="AL1777" s="7">
        <v>90</v>
      </c>
    </row>
    <row r="1778" spans="33:38">
      <c r="AG1778"/>
      <c r="AK1778" s="36">
        <v>4408.5</v>
      </c>
      <c r="AL1778" s="7">
        <v>90</v>
      </c>
    </row>
    <row r="1779" spans="33:38">
      <c r="AG1779"/>
      <c r="AK1779" s="36">
        <v>5085</v>
      </c>
      <c r="AL1779" s="7">
        <v>90</v>
      </c>
    </row>
    <row r="1780" spans="33:38">
      <c r="AG1780"/>
      <c r="AK1780" s="36">
        <v>5508</v>
      </c>
      <c r="AL1780" s="7">
        <v>110</v>
      </c>
    </row>
    <row r="1781" spans="33:38">
      <c r="AG1781"/>
      <c r="AK1781" s="36">
        <v>5407.5</v>
      </c>
      <c r="AL1781" s="7">
        <v>105</v>
      </c>
    </row>
    <row r="1782" spans="33:38">
      <c r="AG1782"/>
      <c r="AK1782" s="36">
        <v>5499</v>
      </c>
      <c r="AL1782" s="7">
        <v>110</v>
      </c>
    </row>
    <row r="1783" spans="33:38">
      <c r="AG1783"/>
      <c r="AK1783" s="36">
        <v>5550</v>
      </c>
      <c r="AL1783" s="7">
        <v>120</v>
      </c>
    </row>
    <row r="1784" spans="33:38">
      <c r="AG1784"/>
      <c r="AK1784" s="36">
        <v>5667</v>
      </c>
      <c r="AL1784" s="7">
        <v>120</v>
      </c>
    </row>
    <row r="1785" spans="33:38">
      <c r="AG1785"/>
      <c r="AK1785" s="36">
        <v>5541</v>
      </c>
      <c r="AL1785" s="7">
        <v>120</v>
      </c>
    </row>
    <row r="1786" spans="33:38">
      <c r="AG1786"/>
      <c r="AK1786" s="36">
        <v>5506.5</v>
      </c>
      <c r="AL1786" s="7">
        <v>110</v>
      </c>
    </row>
    <row r="1787" spans="33:38">
      <c r="AG1787"/>
      <c r="AK1787" s="36">
        <v>5298</v>
      </c>
      <c r="AL1787" s="7">
        <v>100</v>
      </c>
    </row>
    <row r="1788" spans="33:38">
      <c r="AG1788"/>
      <c r="AK1788" s="36">
        <v>5338.5</v>
      </c>
      <c r="AL1788" s="7">
        <v>105</v>
      </c>
    </row>
    <row r="1789" spans="33:38">
      <c r="AG1789"/>
      <c r="AK1789" s="36">
        <v>5895</v>
      </c>
      <c r="AL1789" s="7">
        <v>130</v>
      </c>
    </row>
    <row r="1790" spans="33:38">
      <c r="AG1790"/>
      <c r="AK1790" s="36">
        <v>5712</v>
      </c>
      <c r="AL1790" s="7">
        <v>120</v>
      </c>
    </row>
    <row r="1791" spans="33:38">
      <c r="AG1791"/>
      <c r="AK1791" s="36">
        <v>5529</v>
      </c>
      <c r="AL1791" s="7">
        <v>120</v>
      </c>
    </row>
    <row r="1792" spans="33:38">
      <c r="AG1792"/>
      <c r="AK1792" s="36">
        <v>5139</v>
      </c>
      <c r="AL1792" s="7">
        <v>95</v>
      </c>
    </row>
    <row r="1793" spans="33:38">
      <c r="AG1793"/>
      <c r="AK1793" s="36">
        <v>4669.5</v>
      </c>
      <c r="AL1793" s="7">
        <v>90</v>
      </c>
    </row>
    <row r="1794" spans="33:38">
      <c r="AG1794"/>
      <c r="AK1794" s="36">
        <v>4305</v>
      </c>
      <c r="AL1794" s="7">
        <v>90</v>
      </c>
    </row>
    <row r="1795" spans="33:38">
      <c r="AG1795"/>
      <c r="AK1795" s="36">
        <v>4084.5</v>
      </c>
      <c r="AL1795" s="7">
        <v>90</v>
      </c>
    </row>
    <row r="1796" spans="33:38">
      <c r="AG1796"/>
      <c r="AK1796" s="36">
        <v>3918</v>
      </c>
      <c r="AL1796" s="7">
        <v>90</v>
      </c>
    </row>
    <row r="1797" spans="33:38">
      <c r="AG1797"/>
      <c r="AK1797" s="36">
        <v>3864</v>
      </c>
      <c r="AL1797" s="7">
        <v>90</v>
      </c>
    </row>
    <row r="1798" spans="33:38">
      <c r="AG1798"/>
      <c r="AK1798" s="36">
        <v>3870</v>
      </c>
      <c r="AL1798" s="7">
        <v>90</v>
      </c>
    </row>
    <row r="1799" spans="33:38">
      <c r="AG1799"/>
      <c r="AK1799" s="36">
        <v>4045.5</v>
      </c>
      <c r="AL1799" s="7">
        <v>90</v>
      </c>
    </row>
    <row r="1800" spans="33:38">
      <c r="AG1800"/>
      <c r="AK1800" s="36">
        <v>4147.5</v>
      </c>
      <c r="AL1800" s="7">
        <v>90</v>
      </c>
    </row>
    <row r="1801" spans="33:38">
      <c r="AG1801"/>
      <c r="AK1801" s="36">
        <v>4141.5</v>
      </c>
      <c r="AL1801" s="7">
        <v>90</v>
      </c>
    </row>
    <row r="1802" spans="33:38">
      <c r="AG1802"/>
      <c r="AK1802" s="36">
        <v>4713</v>
      </c>
      <c r="AL1802" s="7">
        <v>90</v>
      </c>
    </row>
    <row r="1803" spans="33:38">
      <c r="AG1803"/>
      <c r="AK1803" s="36">
        <v>5272.5</v>
      </c>
      <c r="AL1803" s="7">
        <v>100</v>
      </c>
    </row>
    <row r="1804" spans="33:38">
      <c r="AG1804"/>
      <c r="AK1804" s="36">
        <v>5587.5</v>
      </c>
      <c r="AL1804" s="7">
        <v>120</v>
      </c>
    </row>
    <row r="1805" spans="33:38">
      <c r="AG1805"/>
      <c r="AK1805" s="36">
        <v>5689.5</v>
      </c>
      <c r="AL1805" s="7">
        <v>120</v>
      </c>
    </row>
    <row r="1806" spans="33:38">
      <c r="AG1806"/>
      <c r="AK1806" s="36">
        <v>5535</v>
      </c>
      <c r="AL1806" s="7">
        <v>120</v>
      </c>
    </row>
    <row r="1807" spans="33:38">
      <c r="AG1807"/>
      <c r="AK1807" s="36">
        <v>5706</v>
      </c>
      <c r="AL1807" s="7">
        <v>120</v>
      </c>
    </row>
    <row r="1808" spans="33:38">
      <c r="AG1808"/>
      <c r="AK1808" s="36">
        <v>5589</v>
      </c>
      <c r="AL1808" s="7">
        <v>120</v>
      </c>
    </row>
    <row r="1809" spans="33:38">
      <c r="AG1809"/>
      <c r="AK1809" s="36">
        <v>5653.5</v>
      </c>
      <c r="AL1809" s="7">
        <v>120</v>
      </c>
    </row>
    <row r="1810" spans="33:38">
      <c r="AG1810"/>
      <c r="AK1810" s="36">
        <v>5572.5</v>
      </c>
      <c r="AL1810" s="7">
        <v>120</v>
      </c>
    </row>
    <row r="1811" spans="33:38">
      <c r="AG1811"/>
      <c r="AK1811" s="36">
        <v>5389.5</v>
      </c>
      <c r="AL1811" s="7">
        <v>105</v>
      </c>
    </row>
    <row r="1812" spans="33:38">
      <c r="AG1812"/>
      <c r="AK1812" s="36">
        <v>5397</v>
      </c>
      <c r="AL1812" s="7">
        <v>105</v>
      </c>
    </row>
    <row r="1813" spans="33:38">
      <c r="AG1813"/>
      <c r="AK1813" s="36">
        <v>5904</v>
      </c>
      <c r="AL1813" s="7">
        <v>130</v>
      </c>
    </row>
    <row r="1814" spans="33:38">
      <c r="AG1814"/>
      <c r="AK1814" s="36">
        <v>5694</v>
      </c>
      <c r="AL1814" s="7">
        <v>120</v>
      </c>
    </row>
    <row r="1815" spans="33:38">
      <c r="AG1815"/>
      <c r="AK1815" s="36">
        <v>5572.5</v>
      </c>
      <c r="AL1815" s="7">
        <v>120</v>
      </c>
    </row>
    <row r="1816" spans="33:38">
      <c r="AG1816"/>
      <c r="AK1816" s="36">
        <v>5091</v>
      </c>
      <c r="AL1816" s="7">
        <v>90</v>
      </c>
    </row>
    <row r="1817" spans="33:38">
      <c r="AG1817"/>
      <c r="AK1817" s="36">
        <v>4641</v>
      </c>
      <c r="AL1817" s="7">
        <v>90</v>
      </c>
    </row>
    <row r="1818" spans="33:38">
      <c r="AG1818"/>
      <c r="AK1818" s="36">
        <v>4296</v>
      </c>
      <c r="AL1818" s="7">
        <v>90</v>
      </c>
    </row>
    <row r="1819" spans="33:38">
      <c r="AG1819"/>
      <c r="AK1819" s="36">
        <v>4111.5</v>
      </c>
      <c r="AL1819" s="7">
        <v>90</v>
      </c>
    </row>
    <row r="1820" spans="33:38">
      <c r="AG1820"/>
      <c r="AK1820" s="36">
        <v>4002</v>
      </c>
      <c r="AL1820" s="7">
        <v>90</v>
      </c>
    </row>
    <row r="1821" spans="33:38">
      <c r="AG1821"/>
      <c r="AK1821" s="36">
        <v>3898.5</v>
      </c>
      <c r="AL1821" s="7">
        <v>90</v>
      </c>
    </row>
    <row r="1822" spans="33:38">
      <c r="AG1822"/>
      <c r="AK1822" s="36">
        <v>3852</v>
      </c>
      <c r="AL1822" s="7">
        <v>90</v>
      </c>
    </row>
    <row r="1823" spans="33:38">
      <c r="AG1823"/>
      <c r="AK1823" s="36">
        <v>3930</v>
      </c>
      <c r="AL1823" s="7">
        <v>90</v>
      </c>
    </row>
    <row r="1824" spans="33:38">
      <c r="AG1824"/>
      <c r="AK1824" s="36">
        <v>3885</v>
      </c>
      <c r="AL1824" s="7">
        <v>90</v>
      </c>
    </row>
    <row r="1825" spans="33:38">
      <c r="AG1825"/>
      <c r="AK1825" s="36">
        <v>3853.5</v>
      </c>
      <c r="AL1825" s="7">
        <v>90</v>
      </c>
    </row>
    <row r="1826" spans="33:38">
      <c r="AG1826"/>
      <c r="AK1826" s="36">
        <v>4303.5</v>
      </c>
      <c r="AL1826" s="7">
        <v>90</v>
      </c>
    </row>
    <row r="1827" spans="33:38">
      <c r="AG1827"/>
      <c r="AK1827" s="36">
        <v>4791</v>
      </c>
      <c r="AL1827" s="7">
        <v>90</v>
      </c>
    </row>
    <row r="1828" spans="33:38">
      <c r="AG1828"/>
      <c r="AK1828" s="36">
        <v>5080.5</v>
      </c>
      <c r="AL1828" s="7">
        <v>90</v>
      </c>
    </row>
    <row r="1829" spans="33:38">
      <c r="AG1829"/>
      <c r="AK1829" s="36">
        <v>5290.5</v>
      </c>
      <c r="AL1829" s="7">
        <v>100</v>
      </c>
    </row>
    <row r="1830" spans="33:38">
      <c r="AG1830"/>
      <c r="AK1830" s="36">
        <v>5047.5</v>
      </c>
      <c r="AL1830" s="7">
        <v>90</v>
      </c>
    </row>
    <row r="1831" spans="33:38">
      <c r="AG1831"/>
      <c r="AK1831" s="36">
        <v>5077.5</v>
      </c>
      <c r="AL1831" s="7">
        <v>90</v>
      </c>
    </row>
    <row r="1832" spans="33:38">
      <c r="AG1832"/>
      <c r="AK1832" s="36">
        <v>5212.5</v>
      </c>
      <c r="AL1832" s="7">
        <v>100</v>
      </c>
    </row>
    <row r="1833" spans="33:38">
      <c r="AG1833"/>
      <c r="AK1833" s="36">
        <v>5077.5</v>
      </c>
      <c r="AL1833" s="7">
        <v>90</v>
      </c>
    </row>
    <row r="1834" spans="33:38">
      <c r="AG1834"/>
      <c r="AK1834" s="36">
        <v>4951.5</v>
      </c>
      <c r="AL1834" s="7">
        <v>90</v>
      </c>
    </row>
    <row r="1835" spans="33:38">
      <c r="AG1835"/>
      <c r="AK1835" s="36">
        <v>4686</v>
      </c>
      <c r="AL1835" s="7">
        <v>90</v>
      </c>
    </row>
    <row r="1836" spans="33:38">
      <c r="AG1836"/>
      <c r="AK1836" s="36">
        <v>4849.5</v>
      </c>
      <c r="AL1836" s="7">
        <v>90</v>
      </c>
    </row>
    <row r="1837" spans="33:38">
      <c r="AG1837"/>
      <c r="AK1837" s="36">
        <v>5550</v>
      </c>
      <c r="AL1837" s="7">
        <v>120</v>
      </c>
    </row>
    <row r="1838" spans="33:38">
      <c r="AG1838"/>
      <c r="AK1838" s="36">
        <v>5419.5</v>
      </c>
      <c r="AL1838" s="7">
        <v>105</v>
      </c>
    </row>
    <row r="1839" spans="33:38">
      <c r="AG1839"/>
      <c r="AK1839" s="36">
        <v>5269.5</v>
      </c>
      <c r="AL1839" s="7">
        <v>100</v>
      </c>
    </row>
    <row r="1840" spans="33:38">
      <c r="AG1840"/>
      <c r="AK1840" s="36">
        <v>4974</v>
      </c>
      <c r="AL1840" s="7">
        <v>90</v>
      </c>
    </row>
    <row r="1841" spans="33:38">
      <c r="AG1841"/>
      <c r="AK1841" s="36">
        <v>4564.5</v>
      </c>
      <c r="AL1841" s="7">
        <v>90</v>
      </c>
    </row>
    <row r="1842" spans="33:38">
      <c r="AG1842"/>
      <c r="AK1842" s="36">
        <v>4135.5</v>
      </c>
      <c r="AL1842" s="7">
        <v>90</v>
      </c>
    </row>
    <row r="1843" spans="33:38">
      <c r="AG1843"/>
      <c r="AK1843" s="36">
        <v>3928.5</v>
      </c>
      <c r="AL1843" s="7">
        <v>90</v>
      </c>
    </row>
    <row r="1844" spans="33:38">
      <c r="AG1844"/>
      <c r="AK1844" s="36">
        <v>3903</v>
      </c>
      <c r="AL1844" s="7">
        <v>90</v>
      </c>
    </row>
    <row r="1845" spans="33:38">
      <c r="AG1845"/>
      <c r="AK1845" s="36">
        <v>3733.5</v>
      </c>
      <c r="AL1845" s="7">
        <v>90</v>
      </c>
    </row>
    <row r="1846" spans="33:38">
      <c r="AG1846"/>
      <c r="AK1846" s="36">
        <v>3780</v>
      </c>
      <c r="AL1846" s="7">
        <v>90</v>
      </c>
    </row>
    <row r="1847" spans="33:38">
      <c r="AG1847"/>
      <c r="AK1847" s="36">
        <v>3777</v>
      </c>
      <c r="AL1847" s="7">
        <v>90</v>
      </c>
    </row>
    <row r="1848" spans="33:38">
      <c r="AG1848"/>
      <c r="AK1848" s="36">
        <v>3618</v>
      </c>
      <c r="AL1848" s="7">
        <v>90</v>
      </c>
    </row>
    <row r="1849" spans="33:38">
      <c r="AG1849"/>
      <c r="AK1849" s="36">
        <v>3405</v>
      </c>
      <c r="AL1849" s="7">
        <v>75</v>
      </c>
    </row>
    <row r="1850" spans="33:38">
      <c r="AG1850"/>
      <c r="AK1850" s="36">
        <v>3469.5</v>
      </c>
      <c r="AL1850" s="7">
        <v>75</v>
      </c>
    </row>
    <row r="1851" spans="33:38">
      <c r="AG1851"/>
      <c r="AK1851" s="36">
        <v>3624</v>
      </c>
      <c r="AL1851" s="7">
        <v>90</v>
      </c>
    </row>
    <row r="1852" spans="33:38">
      <c r="AG1852"/>
      <c r="AK1852" s="36">
        <v>3867</v>
      </c>
      <c r="AL1852" s="7">
        <v>90</v>
      </c>
    </row>
    <row r="1853" spans="33:38">
      <c r="AG1853"/>
      <c r="AK1853" s="36">
        <v>4078.5</v>
      </c>
      <c r="AL1853" s="7">
        <v>90</v>
      </c>
    </row>
    <row r="1854" spans="33:38">
      <c r="AG1854"/>
      <c r="AK1854" s="36">
        <v>3951</v>
      </c>
      <c r="AL1854" s="7">
        <v>90</v>
      </c>
    </row>
    <row r="1855" spans="33:38">
      <c r="AG1855"/>
      <c r="AK1855" s="36">
        <v>4032</v>
      </c>
      <c r="AL1855" s="7">
        <v>90</v>
      </c>
    </row>
    <row r="1856" spans="33:38">
      <c r="AG1856"/>
      <c r="AK1856" s="36">
        <v>4057.5</v>
      </c>
      <c r="AL1856" s="7">
        <v>90</v>
      </c>
    </row>
    <row r="1857" spans="33:38">
      <c r="AG1857"/>
      <c r="AK1857" s="36">
        <v>3916.5</v>
      </c>
      <c r="AL1857" s="7">
        <v>90</v>
      </c>
    </row>
    <row r="1858" spans="33:38">
      <c r="AG1858"/>
      <c r="AK1858" s="36">
        <v>3891</v>
      </c>
      <c r="AL1858" s="7">
        <v>90</v>
      </c>
    </row>
    <row r="1859" spans="33:38">
      <c r="AG1859"/>
      <c r="AK1859" s="36">
        <v>3879</v>
      </c>
      <c r="AL1859" s="7">
        <v>90</v>
      </c>
    </row>
    <row r="1860" spans="33:38">
      <c r="AG1860"/>
      <c r="AK1860" s="36">
        <v>4141.5</v>
      </c>
      <c r="AL1860" s="7">
        <v>90</v>
      </c>
    </row>
    <row r="1861" spans="33:38">
      <c r="AG1861"/>
      <c r="AK1861" s="36">
        <v>5158.5</v>
      </c>
      <c r="AL1861" s="7">
        <v>95</v>
      </c>
    </row>
    <row r="1862" spans="33:38">
      <c r="AG1862"/>
      <c r="AK1862" s="36">
        <v>5070</v>
      </c>
      <c r="AL1862" s="7">
        <v>90</v>
      </c>
    </row>
    <row r="1863" spans="33:38">
      <c r="AG1863"/>
      <c r="AK1863" s="36">
        <v>4962</v>
      </c>
      <c r="AL1863" s="7">
        <v>90</v>
      </c>
    </row>
    <row r="1864" spans="33:38">
      <c r="AG1864"/>
      <c r="AK1864" s="36">
        <v>4704</v>
      </c>
      <c r="AL1864" s="7">
        <v>90</v>
      </c>
    </row>
    <row r="1865" spans="33:38">
      <c r="AG1865"/>
      <c r="AK1865" s="36">
        <v>4402.5</v>
      </c>
      <c r="AL1865" s="7">
        <v>90</v>
      </c>
    </row>
    <row r="1866" spans="33:38">
      <c r="AG1866"/>
      <c r="AK1866" s="36">
        <v>4098</v>
      </c>
      <c r="AL1866" s="7">
        <v>90</v>
      </c>
    </row>
    <row r="1867" spans="33:38">
      <c r="AG1867"/>
      <c r="AK1867" s="36">
        <v>3928.5</v>
      </c>
      <c r="AL1867" s="7">
        <v>90</v>
      </c>
    </row>
    <row r="1868" spans="33:38">
      <c r="AG1868"/>
      <c r="AK1868" s="36">
        <v>3822</v>
      </c>
      <c r="AL1868" s="7">
        <v>90</v>
      </c>
    </row>
    <row r="1869" spans="33:38">
      <c r="AG1869"/>
      <c r="AK1869" s="36">
        <v>3742.5</v>
      </c>
      <c r="AL1869" s="7">
        <v>90</v>
      </c>
    </row>
    <row r="1870" spans="33:38">
      <c r="AG1870"/>
      <c r="AK1870" s="36">
        <v>3739.5</v>
      </c>
      <c r="AL1870" s="7">
        <v>90</v>
      </c>
    </row>
    <row r="1871" spans="33:38">
      <c r="AG1871"/>
      <c r="AK1871" s="36">
        <v>3861</v>
      </c>
      <c r="AL1871" s="7">
        <v>90</v>
      </c>
    </row>
    <row r="1872" spans="33:38">
      <c r="AG1872"/>
      <c r="AK1872" s="36">
        <v>4084.5</v>
      </c>
      <c r="AL1872" s="7">
        <v>90</v>
      </c>
    </row>
    <row r="1873" spans="33:38">
      <c r="AG1873"/>
      <c r="AK1873" s="36">
        <v>3990</v>
      </c>
      <c r="AL1873" s="7">
        <v>90</v>
      </c>
    </row>
    <row r="1874" spans="33:38">
      <c r="AG1874"/>
      <c r="AK1874" s="36">
        <v>4758</v>
      </c>
      <c r="AL1874" s="7">
        <v>90</v>
      </c>
    </row>
    <row r="1875" spans="33:38">
      <c r="AG1875"/>
      <c r="AK1875" s="36">
        <v>5235</v>
      </c>
      <c r="AL1875" s="7">
        <v>100</v>
      </c>
    </row>
    <row r="1876" spans="33:38">
      <c r="AG1876"/>
      <c r="AK1876" s="36">
        <v>5629.5</v>
      </c>
      <c r="AL1876" s="7">
        <v>120</v>
      </c>
    </row>
    <row r="1877" spans="33:38">
      <c r="AG1877"/>
      <c r="AK1877" s="36">
        <v>5890.5</v>
      </c>
      <c r="AL1877" s="7">
        <v>130</v>
      </c>
    </row>
    <row r="1878" spans="33:38">
      <c r="AG1878"/>
      <c r="AK1878" s="36">
        <v>5754</v>
      </c>
      <c r="AL1878" s="7">
        <v>130</v>
      </c>
    </row>
    <row r="1879" spans="33:38">
      <c r="AG1879"/>
      <c r="AK1879" s="36">
        <v>5842.5</v>
      </c>
      <c r="AL1879" s="7">
        <v>130</v>
      </c>
    </row>
    <row r="1880" spans="33:38">
      <c r="AG1880"/>
      <c r="AK1880" s="36">
        <v>5902.5</v>
      </c>
      <c r="AL1880" s="7">
        <v>130</v>
      </c>
    </row>
    <row r="1881" spans="33:38">
      <c r="AG1881"/>
      <c r="AK1881" s="36">
        <v>5775</v>
      </c>
      <c r="AL1881" s="7">
        <v>130</v>
      </c>
    </row>
    <row r="1882" spans="33:38">
      <c r="AG1882"/>
      <c r="AK1882" s="36">
        <v>5731.5</v>
      </c>
      <c r="AL1882" s="7">
        <v>130</v>
      </c>
    </row>
    <row r="1883" spans="33:38">
      <c r="AG1883"/>
      <c r="AK1883" s="36">
        <v>5509.5</v>
      </c>
      <c r="AL1883" s="7">
        <v>110</v>
      </c>
    </row>
    <row r="1884" spans="33:38">
      <c r="AG1884"/>
      <c r="AK1884" s="36">
        <v>5469</v>
      </c>
      <c r="AL1884" s="7">
        <v>110</v>
      </c>
    </row>
    <row r="1885" spans="33:38">
      <c r="AG1885"/>
      <c r="AK1885" s="36">
        <v>5883</v>
      </c>
      <c r="AL1885" s="7">
        <v>130</v>
      </c>
    </row>
    <row r="1886" spans="33:38">
      <c r="AG1886"/>
      <c r="AK1886" s="36">
        <v>5824.5</v>
      </c>
      <c r="AL1886" s="7">
        <v>130</v>
      </c>
    </row>
    <row r="1887" spans="33:38">
      <c r="AG1887"/>
      <c r="AK1887" s="36">
        <v>5608.5</v>
      </c>
      <c r="AL1887" s="7">
        <v>120</v>
      </c>
    </row>
    <row r="1888" spans="33:38">
      <c r="AG1888"/>
      <c r="AK1888" s="36">
        <v>5256</v>
      </c>
      <c r="AL1888" s="7">
        <v>100</v>
      </c>
    </row>
    <row r="1889" spans="33:38">
      <c r="AG1889"/>
      <c r="AK1889" s="36">
        <v>4821</v>
      </c>
      <c r="AL1889" s="7">
        <v>90</v>
      </c>
    </row>
    <row r="1890" spans="33:38">
      <c r="AG1890"/>
      <c r="AK1890" s="36">
        <v>4534.5</v>
      </c>
      <c r="AL1890" s="7">
        <v>90</v>
      </c>
    </row>
    <row r="1891" spans="33:38">
      <c r="AG1891"/>
      <c r="AK1891" s="36">
        <v>4348.5</v>
      </c>
      <c r="AL1891" s="7">
        <v>90</v>
      </c>
    </row>
    <row r="1892" spans="33:38">
      <c r="AG1892"/>
      <c r="AK1892" s="36">
        <v>4287</v>
      </c>
      <c r="AL1892" s="7">
        <v>90</v>
      </c>
    </row>
    <row r="1893" spans="33:38">
      <c r="AG1893"/>
      <c r="AK1893" s="36">
        <v>4201.5</v>
      </c>
      <c r="AL1893" s="7">
        <v>90</v>
      </c>
    </row>
    <row r="1894" spans="33:38">
      <c r="AG1894"/>
      <c r="AK1894" s="36">
        <v>4170</v>
      </c>
      <c r="AL1894" s="7">
        <v>90</v>
      </c>
    </row>
    <row r="1895" spans="33:38">
      <c r="AG1895"/>
      <c r="AK1895" s="36">
        <v>4263</v>
      </c>
      <c r="AL1895" s="7">
        <v>90</v>
      </c>
    </row>
    <row r="1896" spans="33:38">
      <c r="AG1896"/>
      <c r="AK1896" s="36">
        <v>4350</v>
      </c>
      <c r="AL1896" s="7">
        <v>90</v>
      </c>
    </row>
    <row r="1897" spans="33:38">
      <c r="AG1897"/>
      <c r="AK1897" s="36">
        <v>4375.5</v>
      </c>
      <c r="AL1897" s="7">
        <v>90</v>
      </c>
    </row>
    <row r="1898" spans="33:38">
      <c r="AG1898"/>
      <c r="AK1898" s="36">
        <v>4906.5</v>
      </c>
      <c r="AL1898" s="7">
        <v>90</v>
      </c>
    </row>
    <row r="1899" spans="33:38">
      <c r="AG1899"/>
      <c r="AK1899" s="36">
        <v>5500.5</v>
      </c>
      <c r="AL1899" s="7">
        <v>110</v>
      </c>
    </row>
    <row r="1900" spans="33:38">
      <c r="AG1900"/>
      <c r="AK1900" s="36">
        <v>5805</v>
      </c>
      <c r="AL1900" s="7">
        <v>130</v>
      </c>
    </row>
    <row r="1901" spans="33:38">
      <c r="AG1901"/>
      <c r="AK1901" s="36">
        <v>6000</v>
      </c>
      <c r="AL1901" s="7">
        <v>140</v>
      </c>
    </row>
    <row r="1902" spans="33:38">
      <c r="AG1902"/>
      <c r="AK1902" s="36">
        <v>5758.5</v>
      </c>
      <c r="AL1902" s="7">
        <v>130</v>
      </c>
    </row>
    <row r="1903" spans="33:38">
      <c r="AG1903"/>
      <c r="AK1903" s="36">
        <v>5910</v>
      </c>
      <c r="AL1903" s="7">
        <v>140</v>
      </c>
    </row>
    <row r="1904" spans="33:38">
      <c r="AG1904"/>
      <c r="AK1904" s="36">
        <v>5955</v>
      </c>
      <c r="AL1904" s="7">
        <v>140</v>
      </c>
    </row>
    <row r="1905" spans="33:38">
      <c r="AG1905"/>
      <c r="AK1905" s="36">
        <v>5751</v>
      </c>
      <c r="AL1905" s="7">
        <v>130</v>
      </c>
    </row>
    <row r="1906" spans="33:38">
      <c r="AG1906"/>
      <c r="AK1906" s="36">
        <v>5760</v>
      </c>
      <c r="AL1906" s="7">
        <v>130</v>
      </c>
    </row>
    <row r="1907" spans="33:38">
      <c r="AG1907"/>
      <c r="AK1907" s="36">
        <v>5515.5</v>
      </c>
      <c r="AL1907" s="7">
        <v>110</v>
      </c>
    </row>
    <row r="1908" spans="33:38">
      <c r="AG1908"/>
      <c r="AK1908" s="36">
        <v>5580</v>
      </c>
      <c r="AL1908" s="7">
        <v>120</v>
      </c>
    </row>
    <row r="1909" spans="33:38">
      <c r="AG1909"/>
      <c r="AK1909" s="36">
        <v>6052.5</v>
      </c>
      <c r="AL1909" s="7">
        <v>140</v>
      </c>
    </row>
    <row r="1910" spans="33:38">
      <c r="AG1910"/>
      <c r="AK1910" s="36">
        <v>5881.5</v>
      </c>
      <c r="AL1910" s="7">
        <v>130</v>
      </c>
    </row>
    <row r="1911" spans="33:38">
      <c r="AG1911"/>
      <c r="AK1911" s="36">
        <v>5724</v>
      </c>
      <c r="AL1911" s="7">
        <v>130</v>
      </c>
    </row>
    <row r="1912" spans="33:38">
      <c r="AG1912"/>
      <c r="AK1912" s="36">
        <v>5238</v>
      </c>
      <c r="AL1912" s="7">
        <v>100</v>
      </c>
    </row>
    <row r="1913" spans="33:38">
      <c r="AG1913"/>
      <c r="AK1913" s="36">
        <v>4911</v>
      </c>
      <c r="AL1913" s="7">
        <v>90</v>
      </c>
    </row>
    <row r="1914" spans="33:38">
      <c r="AG1914"/>
      <c r="AK1914" s="36">
        <v>4507.5</v>
      </c>
      <c r="AL1914" s="7">
        <v>90</v>
      </c>
    </row>
    <row r="1915" spans="33:38">
      <c r="AG1915"/>
      <c r="AK1915" s="36">
        <v>4318.5</v>
      </c>
      <c r="AL1915" s="7">
        <v>90</v>
      </c>
    </row>
    <row r="1916" spans="33:38">
      <c r="AG1916"/>
      <c r="AK1916" s="36">
        <v>4179</v>
      </c>
      <c r="AL1916" s="7">
        <v>90</v>
      </c>
    </row>
    <row r="1917" spans="33:38">
      <c r="AG1917"/>
      <c r="AK1917" s="36">
        <v>4108.5</v>
      </c>
      <c r="AL1917" s="7">
        <v>90</v>
      </c>
    </row>
    <row r="1918" spans="33:38">
      <c r="AG1918"/>
      <c r="AK1918" s="36">
        <v>4056</v>
      </c>
      <c r="AL1918" s="7">
        <v>90</v>
      </c>
    </row>
    <row r="1919" spans="33:38">
      <c r="AG1919"/>
      <c r="AK1919" s="36">
        <v>4137</v>
      </c>
      <c r="AL1919" s="7">
        <v>90</v>
      </c>
    </row>
    <row r="1920" spans="33:38">
      <c r="AG1920"/>
      <c r="AK1920" s="36">
        <v>4207.5</v>
      </c>
      <c r="AL1920" s="7">
        <v>90</v>
      </c>
    </row>
    <row r="1921" spans="33:38">
      <c r="AG1921"/>
      <c r="AK1921" s="36">
        <v>4195.5</v>
      </c>
      <c r="AL1921" s="7">
        <v>90</v>
      </c>
    </row>
    <row r="1922" spans="33:38">
      <c r="AG1922"/>
      <c r="AK1922" s="36">
        <v>4876.5</v>
      </c>
      <c r="AL1922" s="7">
        <v>90</v>
      </c>
    </row>
    <row r="1923" spans="33:38">
      <c r="AG1923"/>
      <c r="AK1923" s="36">
        <v>5322</v>
      </c>
      <c r="AL1923" s="7">
        <v>105</v>
      </c>
    </row>
    <row r="1924" spans="33:38">
      <c r="AG1924"/>
      <c r="AK1924" s="36">
        <v>5745</v>
      </c>
      <c r="AL1924" s="7">
        <v>130</v>
      </c>
    </row>
    <row r="1925" spans="33:38">
      <c r="AG1925"/>
      <c r="AK1925" s="36">
        <v>5914.5</v>
      </c>
      <c r="AL1925" s="7">
        <v>140</v>
      </c>
    </row>
    <row r="1926" spans="33:38">
      <c r="AG1926"/>
      <c r="AK1926" s="36">
        <v>5707.5</v>
      </c>
      <c r="AL1926" s="7">
        <v>120</v>
      </c>
    </row>
    <row r="1927" spans="33:38">
      <c r="AG1927"/>
      <c r="AK1927" s="36">
        <v>5803.5</v>
      </c>
      <c r="AL1927" s="7">
        <v>130</v>
      </c>
    </row>
    <row r="1928" spans="33:38">
      <c r="AG1928"/>
      <c r="AK1928" s="36">
        <v>5965.5</v>
      </c>
      <c r="AL1928" s="7">
        <v>140</v>
      </c>
    </row>
    <row r="1929" spans="33:38">
      <c r="AG1929"/>
      <c r="AK1929" s="36">
        <v>5809.5</v>
      </c>
      <c r="AL1929" s="7">
        <v>130</v>
      </c>
    </row>
    <row r="1930" spans="33:38">
      <c r="AG1930"/>
      <c r="AK1930" s="36">
        <v>5757</v>
      </c>
      <c r="AL1930" s="7">
        <v>130</v>
      </c>
    </row>
    <row r="1931" spans="33:38">
      <c r="AG1931"/>
      <c r="AK1931" s="36">
        <v>5506.5</v>
      </c>
      <c r="AL1931" s="7">
        <v>110</v>
      </c>
    </row>
    <row r="1932" spans="33:38">
      <c r="AG1932"/>
      <c r="AK1932" s="36">
        <v>5481</v>
      </c>
      <c r="AL1932" s="7">
        <v>110</v>
      </c>
    </row>
    <row r="1933" spans="33:38">
      <c r="AG1933"/>
      <c r="AK1933" s="36">
        <v>6043.5</v>
      </c>
      <c r="AL1933" s="7">
        <v>140</v>
      </c>
    </row>
    <row r="1934" spans="33:38">
      <c r="AG1934"/>
      <c r="AK1934" s="36">
        <v>5887.5</v>
      </c>
      <c r="AL1934" s="7">
        <v>130</v>
      </c>
    </row>
    <row r="1935" spans="33:38">
      <c r="AG1935"/>
      <c r="AK1935" s="36">
        <v>5596.5</v>
      </c>
      <c r="AL1935" s="7">
        <v>120</v>
      </c>
    </row>
    <row r="1936" spans="33:38">
      <c r="AG1936"/>
      <c r="AK1936" s="36">
        <v>5232</v>
      </c>
      <c r="AL1936" s="7">
        <v>100</v>
      </c>
    </row>
    <row r="1937" spans="33:38">
      <c r="AG1937"/>
      <c r="AK1937" s="36">
        <v>4948.5</v>
      </c>
      <c r="AL1937" s="7">
        <v>90</v>
      </c>
    </row>
    <row r="1938" spans="33:38">
      <c r="AG1938"/>
      <c r="AK1938" s="36">
        <v>4482</v>
      </c>
      <c r="AL1938" s="7">
        <v>90</v>
      </c>
    </row>
    <row r="1939" spans="33:38">
      <c r="AG1939"/>
      <c r="AK1939" s="36">
        <v>4236</v>
      </c>
      <c r="AL1939" s="7">
        <v>90</v>
      </c>
    </row>
    <row r="1940" spans="33:38">
      <c r="AG1940"/>
      <c r="AK1940" s="36">
        <v>4098</v>
      </c>
      <c r="AL1940" s="7">
        <v>90</v>
      </c>
    </row>
    <row r="1941" spans="33:38">
      <c r="AG1941"/>
      <c r="AK1941" s="36">
        <v>4020</v>
      </c>
      <c r="AL1941" s="7">
        <v>90</v>
      </c>
    </row>
    <row r="1942" spans="33:38">
      <c r="AG1942"/>
      <c r="AK1942" s="36">
        <v>3942</v>
      </c>
      <c r="AL1942" s="7">
        <v>90</v>
      </c>
    </row>
    <row r="1943" spans="33:38">
      <c r="AG1943"/>
      <c r="AK1943" s="36">
        <v>4084.5</v>
      </c>
      <c r="AL1943" s="7">
        <v>90</v>
      </c>
    </row>
    <row r="1944" spans="33:38">
      <c r="AG1944"/>
      <c r="AK1944" s="36">
        <v>4084.5</v>
      </c>
      <c r="AL1944" s="7">
        <v>90</v>
      </c>
    </row>
    <row r="1945" spans="33:38">
      <c r="AG1945"/>
      <c r="AK1945" s="36">
        <v>4030.5</v>
      </c>
      <c r="AL1945" s="7">
        <v>90</v>
      </c>
    </row>
    <row r="1946" spans="33:38">
      <c r="AG1946"/>
      <c r="AK1946" s="36">
        <v>4675.5</v>
      </c>
      <c r="AL1946" s="7">
        <v>90</v>
      </c>
    </row>
    <row r="1947" spans="33:38">
      <c r="AG1947"/>
      <c r="AK1947" s="36">
        <v>5299.5</v>
      </c>
      <c r="AL1947" s="7">
        <v>100</v>
      </c>
    </row>
    <row r="1948" spans="33:38">
      <c r="AG1948"/>
      <c r="AK1948" s="36">
        <v>5565</v>
      </c>
      <c r="AL1948" s="7">
        <v>120</v>
      </c>
    </row>
    <row r="1949" spans="33:38">
      <c r="AG1949"/>
      <c r="AK1949" s="36">
        <v>5824.5</v>
      </c>
      <c r="AL1949" s="7">
        <v>130</v>
      </c>
    </row>
    <row r="1950" spans="33:38">
      <c r="AG1950"/>
      <c r="AK1950" s="36">
        <v>5610</v>
      </c>
      <c r="AL1950" s="7">
        <v>120</v>
      </c>
    </row>
    <row r="1951" spans="33:38">
      <c r="AG1951"/>
      <c r="AK1951" s="36">
        <v>5787</v>
      </c>
      <c r="AL1951" s="7">
        <v>130</v>
      </c>
    </row>
    <row r="1952" spans="33:38">
      <c r="AG1952"/>
      <c r="AK1952" s="36">
        <v>5914.5</v>
      </c>
      <c r="AL1952" s="7">
        <v>140</v>
      </c>
    </row>
    <row r="1953" spans="33:38">
      <c r="AG1953"/>
      <c r="AK1953" s="36">
        <v>5904</v>
      </c>
      <c r="AL1953" s="7">
        <v>130</v>
      </c>
    </row>
    <row r="1954" spans="33:38">
      <c r="AG1954"/>
      <c r="AK1954" s="36">
        <v>5704.5</v>
      </c>
      <c r="AL1954" s="7">
        <v>120</v>
      </c>
    </row>
    <row r="1955" spans="33:38">
      <c r="AG1955"/>
      <c r="AK1955" s="36">
        <v>5469</v>
      </c>
      <c r="AL1955" s="7">
        <v>110</v>
      </c>
    </row>
    <row r="1956" spans="33:38">
      <c r="AG1956"/>
      <c r="AK1956" s="36">
        <v>5385</v>
      </c>
      <c r="AL1956" s="7">
        <v>105</v>
      </c>
    </row>
    <row r="1957" spans="33:38">
      <c r="AG1957"/>
      <c r="AK1957" s="36">
        <v>5970</v>
      </c>
      <c r="AL1957" s="7">
        <v>140</v>
      </c>
    </row>
    <row r="1958" spans="33:38">
      <c r="AG1958"/>
      <c r="AK1958" s="36">
        <v>5769</v>
      </c>
      <c r="AL1958" s="7">
        <v>130</v>
      </c>
    </row>
    <row r="1959" spans="33:38">
      <c r="AG1959"/>
      <c r="AK1959" s="36">
        <v>5649</v>
      </c>
      <c r="AL1959" s="7">
        <v>120</v>
      </c>
    </row>
    <row r="1960" spans="33:38">
      <c r="AG1960"/>
      <c r="AK1960" s="36">
        <v>5296.5</v>
      </c>
      <c r="AL1960" s="7">
        <v>100</v>
      </c>
    </row>
    <row r="1961" spans="33:38">
      <c r="AG1961"/>
      <c r="AK1961" s="36">
        <v>4792.5</v>
      </c>
      <c r="AL1961" s="7">
        <v>90</v>
      </c>
    </row>
    <row r="1962" spans="33:38">
      <c r="AG1962"/>
      <c r="AK1962" s="36">
        <v>4468.5</v>
      </c>
      <c r="AL1962" s="7">
        <v>90</v>
      </c>
    </row>
    <row r="1963" spans="33:38">
      <c r="AG1963"/>
      <c r="AK1963" s="36">
        <v>4216.5</v>
      </c>
      <c r="AL1963" s="7">
        <v>90</v>
      </c>
    </row>
    <row r="1964" spans="33:38">
      <c r="AG1964"/>
      <c r="AK1964" s="36">
        <v>4137</v>
      </c>
      <c r="AL1964" s="7">
        <v>90</v>
      </c>
    </row>
    <row r="1965" spans="33:38">
      <c r="AG1965"/>
      <c r="AK1965" s="36">
        <v>4045.5</v>
      </c>
      <c r="AL1965" s="7">
        <v>90</v>
      </c>
    </row>
    <row r="1966" spans="33:38">
      <c r="AG1966"/>
      <c r="AK1966" s="36">
        <v>3996</v>
      </c>
      <c r="AL1966" s="7">
        <v>90</v>
      </c>
    </row>
    <row r="1967" spans="33:38">
      <c r="AG1967"/>
      <c r="AK1967" s="36">
        <v>4138.5</v>
      </c>
      <c r="AL1967" s="7">
        <v>90</v>
      </c>
    </row>
    <row r="1968" spans="33:38">
      <c r="AG1968"/>
      <c r="AK1968" s="36">
        <v>4138.5</v>
      </c>
      <c r="AL1968" s="7">
        <v>90</v>
      </c>
    </row>
    <row r="1969" spans="33:38">
      <c r="AG1969"/>
      <c r="AK1969" s="36">
        <v>4213.5</v>
      </c>
      <c r="AL1969" s="7">
        <v>90</v>
      </c>
    </row>
    <row r="1970" spans="33:38">
      <c r="AG1970"/>
      <c r="AK1970" s="36">
        <v>4737</v>
      </c>
      <c r="AL1970" s="7">
        <v>90</v>
      </c>
    </row>
    <row r="1971" spans="33:38">
      <c r="AG1971"/>
      <c r="AK1971" s="36">
        <v>5317.5</v>
      </c>
      <c r="AL1971" s="7">
        <v>100</v>
      </c>
    </row>
    <row r="1972" spans="33:38">
      <c r="AG1972"/>
      <c r="AK1972" s="36">
        <v>5698.5</v>
      </c>
      <c r="AL1972" s="7">
        <v>120</v>
      </c>
    </row>
    <row r="1973" spans="33:38">
      <c r="AG1973"/>
      <c r="AK1973" s="36">
        <v>5844</v>
      </c>
      <c r="AL1973" s="7">
        <v>130</v>
      </c>
    </row>
    <row r="1974" spans="33:38">
      <c r="AG1974"/>
      <c r="AK1974" s="36">
        <v>5692.5</v>
      </c>
      <c r="AL1974" s="7">
        <v>120</v>
      </c>
    </row>
    <row r="1975" spans="33:38">
      <c r="AG1975"/>
      <c r="AK1975" s="36">
        <v>5766</v>
      </c>
      <c r="AL1975" s="7">
        <v>130</v>
      </c>
    </row>
    <row r="1976" spans="33:38">
      <c r="AG1976"/>
      <c r="AK1976" s="36">
        <v>5979</v>
      </c>
      <c r="AL1976" s="7">
        <v>140</v>
      </c>
    </row>
    <row r="1977" spans="33:38">
      <c r="AG1977"/>
      <c r="AK1977" s="36">
        <v>5719.5</v>
      </c>
      <c r="AL1977" s="7">
        <v>120</v>
      </c>
    </row>
    <row r="1978" spans="33:38">
      <c r="AG1978"/>
      <c r="AK1978" s="36">
        <v>5680.5</v>
      </c>
      <c r="AL1978" s="7">
        <v>120</v>
      </c>
    </row>
    <row r="1979" spans="33:38">
      <c r="AG1979"/>
      <c r="AK1979" s="36">
        <v>5452.5</v>
      </c>
      <c r="AL1979" s="7">
        <v>110</v>
      </c>
    </row>
    <row r="1980" spans="33:38">
      <c r="AG1980"/>
      <c r="AK1980" s="36">
        <v>5401.5</v>
      </c>
      <c r="AL1980" s="7">
        <v>105</v>
      </c>
    </row>
    <row r="1981" spans="33:38">
      <c r="AG1981"/>
      <c r="AK1981" s="36">
        <v>5944.5</v>
      </c>
      <c r="AL1981" s="7">
        <v>140</v>
      </c>
    </row>
    <row r="1982" spans="33:38">
      <c r="AG1982"/>
      <c r="AK1982" s="36">
        <v>5803.5</v>
      </c>
      <c r="AL1982" s="7">
        <v>130</v>
      </c>
    </row>
    <row r="1983" spans="33:38">
      <c r="AG1983"/>
      <c r="AK1983" s="36">
        <v>5584.5</v>
      </c>
      <c r="AL1983" s="7">
        <v>120</v>
      </c>
    </row>
    <row r="1984" spans="33:38">
      <c r="AG1984"/>
      <c r="AK1984" s="36">
        <v>4795.5</v>
      </c>
      <c r="AL1984" s="7">
        <v>90</v>
      </c>
    </row>
    <row r="1985" spans="33:38">
      <c r="AG1985"/>
      <c r="AK1985" s="36">
        <v>4740</v>
      </c>
      <c r="AL1985" s="7">
        <v>90</v>
      </c>
    </row>
    <row r="1986" spans="33:38">
      <c r="AG1986"/>
      <c r="AK1986" s="36">
        <v>4384.5</v>
      </c>
      <c r="AL1986" s="7">
        <v>90</v>
      </c>
    </row>
    <row r="1987" spans="33:38">
      <c r="AG1987"/>
      <c r="AK1987" s="36">
        <v>4212</v>
      </c>
      <c r="AL1987" s="7">
        <v>90</v>
      </c>
    </row>
    <row r="1988" spans="33:38">
      <c r="AG1988"/>
      <c r="AK1988" s="36">
        <v>4078.5</v>
      </c>
      <c r="AL1988" s="7">
        <v>90</v>
      </c>
    </row>
    <row r="1989" spans="33:38">
      <c r="AG1989"/>
      <c r="AK1989" s="36">
        <v>3883.5</v>
      </c>
      <c r="AL1989" s="7">
        <v>90</v>
      </c>
    </row>
    <row r="1990" spans="33:38">
      <c r="AG1990"/>
      <c r="AK1990" s="36">
        <v>3886.5</v>
      </c>
      <c r="AL1990" s="7">
        <v>90</v>
      </c>
    </row>
    <row r="1991" spans="33:38">
      <c r="AG1991"/>
      <c r="AK1991" s="36">
        <v>3942</v>
      </c>
      <c r="AL1991" s="7">
        <v>90</v>
      </c>
    </row>
    <row r="1992" spans="33:38">
      <c r="AG1992"/>
      <c r="AK1992" s="36">
        <v>3901.5</v>
      </c>
      <c r="AL1992" s="7">
        <v>90</v>
      </c>
    </row>
    <row r="1993" spans="33:38">
      <c r="AG1993"/>
      <c r="AK1993" s="36">
        <v>3841.5</v>
      </c>
      <c r="AL1993" s="7">
        <v>90</v>
      </c>
    </row>
    <row r="1994" spans="33:38">
      <c r="AG1994"/>
      <c r="AK1994" s="36">
        <v>4261.5</v>
      </c>
      <c r="AL1994" s="7">
        <v>90</v>
      </c>
    </row>
    <row r="1995" spans="33:38">
      <c r="AG1995"/>
      <c r="AK1995" s="36">
        <v>4716</v>
      </c>
      <c r="AL1995" s="7">
        <v>90</v>
      </c>
    </row>
    <row r="1996" spans="33:38">
      <c r="AG1996"/>
      <c r="AK1996" s="36">
        <v>5032.5</v>
      </c>
      <c r="AL1996" s="7">
        <v>90</v>
      </c>
    </row>
    <row r="1997" spans="33:38">
      <c r="AG1997"/>
      <c r="AK1997" s="36">
        <v>5371.5</v>
      </c>
      <c r="AL1997" s="7">
        <v>105</v>
      </c>
    </row>
    <row r="1998" spans="33:38">
      <c r="AG1998"/>
      <c r="AK1998" s="36">
        <v>5130</v>
      </c>
      <c r="AL1998" s="7">
        <v>95</v>
      </c>
    </row>
    <row r="1999" spans="33:38">
      <c r="AG1999"/>
      <c r="AK1999" s="36">
        <v>5226</v>
      </c>
      <c r="AL1999" s="7">
        <v>100</v>
      </c>
    </row>
    <row r="2000" spans="33:38">
      <c r="AG2000"/>
      <c r="AK2000" s="36">
        <v>5311.5</v>
      </c>
      <c r="AL2000" s="7">
        <v>100</v>
      </c>
    </row>
    <row r="2001" spans="33:38">
      <c r="AG2001"/>
      <c r="AK2001" s="36">
        <v>5142</v>
      </c>
      <c r="AL2001" s="7">
        <v>95</v>
      </c>
    </row>
    <row r="2002" spans="33:38">
      <c r="AG2002"/>
      <c r="AK2002" s="36">
        <v>4971</v>
      </c>
      <c r="AL2002" s="7">
        <v>90</v>
      </c>
    </row>
    <row r="2003" spans="33:38">
      <c r="AG2003"/>
      <c r="AK2003" s="36">
        <v>4779</v>
      </c>
      <c r="AL2003" s="7">
        <v>90</v>
      </c>
    </row>
    <row r="2004" spans="33:38">
      <c r="AG2004"/>
      <c r="AK2004" s="36">
        <v>4894.5</v>
      </c>
      <c r="AL2004" s="7">
        <v>90</v>
      </c>
    </row>
    <row r="2005" spans="33:38">
      <c r="AG2005"/>
      <c r="AK2005" s="36">
        <v>5538</v>
      </c>
      <c r="AL2005" s="7">
        <v>120</v>
      </c>
    </row>
    <row r="2006" spans="33:38">
      <c r="AG2006"/>
      <c r="AK2006" s="36">
        <v>5437.5</v>
      </c>
      <c r="AL2006" s="7">
        <v>110</v>
      </c>
    </row>
    <row r="2007" spans="33:38">
      <c r="AG2007"/>
      <c r="AK2007" s="36">
        <v>5232</v>
      </c>
      <c r="AL2007" s="7">
        <v>100</v>
      </c>
    </row>
    <row r="2008" spans="33:38">
      <c r="AG2008"/>
      <c r="AK2008" s="36">
        <v>5001</v>
      </c>
      <c r="AL2008" s="7">
        <v>90</v>
      </c>
    </row>
    <row r="2009" spans="33:38">
      <c r="AG2009"/>
      <c r="AK2009" s="36">
        <v>4638</v>
      </c>
      <c r="AL2009" s="7">
        <v>90</v>
      </c>
    </row>
    <row r="2010" spans="33:38">
      <c r="AG2010"/>
      <c r="AK2010" s="36">
        <v>4257</v>
      </c>
      <c r="AL2010" s="7">
        <v>90</v>
      </c>
    </row>
    <row r="2011" spans="33:38">
      <c r="AG2011"/>
      <c r="AK2011" s="36">
        <v>4080</v>
      </c>
      <c r="AL2011" s="7">
        <v>90</v>
      </c>
    </row>
    <row r="2012" spans="33:38">
      <c r="AG2012"/>
      <c r="AK2012" s="36">
        <v>4015.5</v>
      </c>
      <c r="AL2012" s="7">
        <v>90</v>
      </c>
    </row>
    <row r="2013" spans="33:38">
      <c r="AG2013"/>
      <c r="AK2013" s="36">
        <v>3958.5</v>
      </c>
      <c r="AL2013" s="7">
        <v>90</v>
      </c>
    </row>
    <row r="2014" spans="33:38">
      <c r="AG2014"/>
      <c r="AK2014" s="36">
        <v>3787.5</v>
      </c>
      <c r="AL2014" s="7">
        <v>90</v>
      </c>
    </row>
    <row r="2015" spans="33:38">
      <c r="AG2015"/>
      <c r="AK2015" s="36">
        <v>3807</v>
      </c>
      <c r="AL2015" s="7">
        <v>90</v>
      </c>
    </row>
    <row r="2016" spans="33:38">
      <c r="AG2016"/>
      <c r="AK2016" s="36">
        <v>3700.5</v>
      </c>
      <c r="AL2016" s="7">
        <v>90</v>
      </c>
    </row>
    <row r="2017" spans="33:38">
      <c r="AG2017"/>
      <c r="AK2017" s="36">
        <v>3423</v>
      </c>
      <c r="AL2017" s="7">
        <v>75</v>
      </c>
    </row>
    <row r="2018" spans="33:38">
      <c r="AG2018"/>
      <c r="AK2018" s="36">
        <v>3454.5</v>
      </c>
      <c r="AL2018" s="7">
        <v>75</v>
      </c>
    </row>
    <row r="2019" spans="33:38">
      <c r="AG2019"/>
      <c r="AK2019" s="36">
        <v>3535.5</v>
      </c>
      <c r="AL2019" s="7">
        <v>75</v>
      </c>
    </row>
    <row r="2020" spans="33:38">
      <c r="AG2020"/>
      <c r="AK2020" s="36">
        <v>3870</v>
      </c>
      <c r="AL2020" s="7">
        <v>90</v>
      </c>
    </row>
    <row r="2021" spans="33:38">
      <c r="AG2021"/>
      <c r="AK2021" s="36">
        <v>3994.5</v>
      </c>
      <c r="AL2021" s="7">
        <v>90</v>
      </c>
    </row>
    <row r="2022" spans="33:38">
      <c r="AG2022"/>
      <c r="AK2022" s="36">
        <v>3894</v>
      </c>
      <c r="AL2022" s="7">
        <v>90</v>
      </c>
    </row>
    <row r="2023" spans="33:38">
      <c r="AG2023"/>
      <c r="AK2023" s="36">
        <v>3924</v>
      </c>
      <c r="AL2023" s="7">
        <v>90</v>
      </c>
    </row>
    <row r="2024" spans="33:38">
      <c r="AG2024"/>
      <c r="AK2024" s="36">
        <v>3970.5</v>
      </c>
      <c r="AL2024" s="7">
        <v>90</v>
      </c>
    </row>
    <row r="2025" spans="33:38">
      <c r="AG2025"/>
      <c r="AK2025" s="36">
        <v>3898.5</v>
      </c>
      <c r="AL2025" s="7">
        <v>90</v>
      </c>
    </row>
    <row r="2026" spans="33:38">
      <c r="AG2026"/>
      <c r="AK2026" s="36">
        <v>3795</v>
      </c>
      <c r="AL2026" s="7">
        <v>90</v>
      </c>
    </row>
    <row r="2027" spans="33:38">
      <c r="AG2027"/>
      <c r="AK2027" s="36">
        <v>3726</v>
      </c>
      <c r="AL2027" s="7">
        <v>90</v>
      </c>
    </row>
    <row r="2028" spans="33:38">
      <c r="AG2028"/>
      <c r="AK2028" s="36">
        <v>3999</v>
      </c>
      <c r="AL2028" s="7">
        <v>90</v>
      </c>
    </row>
    <row r="2029" spans="33:38">
      <c r="AG2029"/>
      <c r="AK2029" s="36">
        <v>4929</v>
      </c>
      <c r="AL2029" s="7">
        <v>90</v>
      </c>
    </row>
    <row r="2030" spans="33:38">
      <c r="AG2030"/>
      <c r="AK2030" s="36">
        <v>4866</v>
      </c>
      <c r="AL2030" s="7">
        <v>90</v>
      </c>
    </row>
    <row r="2031" spans="33:38">
      <c r="AG2031"/>
      <c r="AK2031" s="36">
        <v>4656</v>
      </c>
      <c r="AL2031" s="7">
        <v>90</v>
      </c>
    </row>
    <row r="2032" spans="33:38">
      <c r="AG2032"/>
      <c r="AK2032" s="36">
        <v>4381.5</v>
      </c>
      <c r="AL2032" s="7">
        <v>90</v>
      </c>
    </row>
    <row r="2033" spans="33:38">
      <c r="AG2033"/>
      <c r="AK2033" s="36">
        <v>4087.5</v>
      </c>
      <c r="AL2033" s="7">
        <v>90</v>
      </c>
    </row>
    <row r="2034" spans="33:38">
      <c r="AG2034"/>
      <c r="AK2034" s="36">
        <v>4041</v>
      </c>
      <c r="AL2034" s="7">
        <v>90</v>
      </c>
    </row>
    <row r="2035" spans="33:38">
      <c r="AG2035"/>
      <c r="AK2035" s="36">
        <v>3928.5</v>
      </c>
      <c r="AL2035" s="7">
        <v>90</v>
      </c>
    </row>
    <row r="2036" spans="33:38">
      <c r="AG2036"/>
      <c r="AK2036" s="36">
        <v>3822</v>
      </c>
      <c r="AL2036" s="7">
        <v>90</v>
      </c>
    </row>
    <row r="2037" spans="33:38">
      <c r="AG2037"/>
      <c r="AK2037" s="36">
        <v>3742.5</v>
      </c>
      <c r="AL2037" s="7">
        <v>90</v>
      </c>
    </row>
    <row r="2038" spans="33:38">
      <c r="AG2038"/>
      <c r="AK2038" s="36">
        <v>3739.5</v>
      </c>
      <c r="AL2038" s="7">
        <v>90</v>
      </c>
    </row>
    <row r="2039" spans="33:38">
      <c r="AG2039"/>
      <c r="AK2039" s="36">
        <v>3861</v>
      </c>
      <c r="AL2039" s="7">
        <v>90</v>
      </c>
    </row>
    <row r="2040" spans="33:38">
      <c r="AG2040"/>
      <c r="AK2040" s="36">
        <v>3712.5</v>
      </c>
      <c r="AL2040" s="7">
        <v>90</v>
      </c>
    </row>
    <row r="2041" spans="33:38">
      <c r="AG2041"/>
      <c r="AK2041" s="36">
        <v>3922.5</v>
      </c>
      <c r="AL2041" s="7">
        <v>90</v>
      </c>
    </row>
    <row r="2042" spans="33:38">
      <c r="AG2042"/>
      <c r="AK2042" s="36">
        <v>4588.5</v>
      </c>
      <c r="AL2042" s="7">
        <v>90</v>
      </c>
    </row>
    <row r="2043" spans="33:38">
      <c r="AG2043"/>
      <c r="AK2043" s="36">
        <v>5056.5</v>
      </c>
      <c r="AL2043" s="7">
        <v>90</v>
      </c>
    </row>
    <row r="2044" spans="33:38">
      <c r="AG2044"/>
      <c r="AK2044" s="36">
        <v>5577</v>
      </c>
      <c r="AL2044" s="7">
        <v>120</v>
      </c>
    </row>
    <row r="2045" spans="33:38">
      <c r="AG2045"/>
      <c r="AK2045" s="36">
        <v>5716.5</v>
      </c>
      <c r="AL2045" s="7">
        <v>120</v>
      </c>
    </row>
    <row r="2046" spans="33:38">
      <c r="AG2046"/>
      <c r="AK2046" s="36">
        <v>5467.5</v>
      </c>
      <c r="AL2046" s="7">
        <v>110</v>
      </c>
    </row>
    <row r="2047" spans="33:38">
      <c r="AG2047"/>
      <c r="AK2047" s="36">
        <v>5671.5</v>
      </c>
      <c r="AL2047" s="7">
        <v>120</v>
      </c>
    </row>
    <row r="2048" spans="33:38">
      <c r="AG2048"/>
      <c r="AK2048" s="36">
        <v>5806.5</v>
      </c>
      <c r="AL2048" s="7">
        <v>130</v>
      </c>
    </row>
    <row r="2049" spans="33:38">
      <c r="AG2049"/>
      <c r="AK2049" s="36">
        <v>5668.5</v>
      </c>
      <c r="AL2049" s="7">
        <v>120</v>
      </c>
    </row>
    <row r="2050" spans="33:38">
      <c r="AG2050"/>
      <c r="AK2050" s="36">
        <v>5536.5</v>
      </c>
      <c r="AL2050" s="7">
        <v>120</v>
      </c>
    </row>
    <row r="2051" spans="33:38">
      <c r="AG2051"/>
      <c r="AK2051" s="36">
        <v>5262</v>
      </c>
      <c r="AL2051" s="7">
        <v>100</v>
      </c>
    </row>
    <row r="2052" spans="33:38">
      <c r="AG2052"/>
      <c r="AK2052" s="36">
        <v>5226</v>
      </c>
      <c r="AL2052" s="7">
        <v>100</v>
      </c>
    </row>
    <row r="2053" spans="33:38">
      <c r="AG2053"/>
      <c r="AK2053" s="36">
        <v>5911.5</v>
      </c>
      <c r="AL2053" s="7">
        <v>140</v>
      </c>
    </row>
    <row r="2054" spans="33:38">
      <c r="AG2054"/>
      <c r="AK2054" s="36">
        <v>5587.5</v>
      </c>
      <c r="AL2054" s="7">
        <v>120</v>
      </c>
    </row>
    <row r="2055" spans="33:38">
      <c r="AG2055"/>
      <c r="AK2055" s="36">
        <v>5425.5</v>
      </c>
      <c r="AL2055" s="7">
        <v>110</v>
      </c>
    </row>
    <row r="2056" spans="33:38">
      <c r="AG2056"/>
      <c r="AK2056" s="36">
        <v>4827</v>
      </c>
      <c r="AL2056" s="7">
        <v>90</v>
      </c>
    </row>
    <row r="2057" spans="33:38">
      <c r="AG2057"/>
      <c r="AK2057" s="36">
        <v>4449</v>
      </c>
      <c r="AL2057" s="7">
        <v>90</v>
      </c>
    </row>
    <row r="2058" spans="33:38">
      <c r="AG2058"/>
      <c r="AK2058" s="36">
        <v>4213.5</v>
      </c>
      <c r="AL2058" s="7">
        <v>90</v>
      </c>
    </row>
    <row r="2059" spans="33:38">
      <c r="AG2059"/>
      <c r="AK2059" s="36">
        <v>3928.5</v>
      </c>
      <c r="AL2059" s="7">
        <v>90</v>
      </c>
    </row>
    <row r="2060" spans="33:38">
      <c r="AG2060"/>
      <c r="AK2060" s="36">
        <v>3822</v>
      </c>
      <c r="AL2060" s="7">
        <v>90</v>
      </c>
    </row>
    <row r="2061" spans="33:38">
      <c r="AG2061"/>
      <c r="AK2061" s="36">
        <v>3742.5</v>
      </c>
      <c r="AL2061" s="7">
        <v>90</v>
      </c>
    </row>
    <row r="2062" spans="33:38">
      <c r="AG2062"/>
      <c r="AK2062" s="36">
        <v>3739.5</v>
      </c>
      <c r="AL2062" s="7">
        <v>90</v>
      </c>
    </row>
    <row r="2063" spans="33:38">
      <c r="AG2063"/>
      <c r="AK2063" s="36">
        <v>3861</v>
      </c>
      <c r="AL2063" s="7">
        <v>90</v>
      </c>
    </row>
    <row r="2064" spans="33:38">
      <c r="AG2064"/>
      <c r="AK2064" s="36">
        <v>3712.5</v>
      </c>
      <c r="AL2064" s="7">
        <v>90</v>
      </c>
    </row>
    <row r="2065" spans="33:38">
      <c r="AG2065"/>
      <c r="AK2065" s="36">
        <v>3922.5</v>
      </c>
      <c r="AL2065" s="7">
        <v>90</v>
      </c>
    </row>
    <row r="2066" spans="33:38">
      <c r="AG2066"/>
      <c r="AK2066" s="36">
        <v>4588.5</v>
      </c>
      <c r="AL2066" s="7">
        <v>90</v>
      </c>
    </row>
    <row r="2067" spans="33:38">
      <c r="AG2067"/>
      <c r="AK2067" s="36">
        <v>5157</v>
      </c>
      <c r="AL2067" s="7">
        <v>95</v>
      </c>
    </row>
    <row r="2068" spans="33:38">
      <c r="AG2068"/>
      <c r="AK2068" s="36">
        <v>5488.5</v>
      </c>
      <c r="AL2068" s="7">
        <v>110</v>
      </c>
    </row>
    <row r="2069" spans="33:38">
      <c r="AG2069"/>
      <c r="AK2069" s="36">
        <v>5739</v>
      </c>
      <c r="AL2069" s="7">
        <v>130</v>
      </c>
    </row>
    <row r="2070" spans="33:38">
      <c r="AG2070"/>
      <c r="AK2070" s="36">
        <v>5445</v>
      </c>
      <c r="AL2070" s="7">
        <v>110</v>
      </c>
    </row>
    <row r="2071" spans="33:38">
      <c r="AG2071"/>
      <c r="AK2071" s="36">
        <v>5541</v>
      </c>
      <c r="AL2071" s="7">
        <v>120</v>
      </c>
    </row>
    <row r="2072" spans="33:38">
      <c r="AG2072"/>
      <c r="AK2072" s="36">
        <v>5641.5</v>
      </c>
      <c r="AL2072" s="7">
        <v>120</v>
      </c>
    </row>
    <row r="2073" spans="33:38">
      <c r="AG2073"/>
      <c r="AK2073" s="36">
        <v>5499</v>
      </c>
      <c r="AL2073" s="7">
        <v>110</v>
      </c>
    </row>
    <row r="2074" spans="33:38">
      <c r="AG2074"/>
      <c r="AK2074" s="36">
        <v>5335.5</v>
      </c>
      <c r="AL2074" s="7">
        <v>105</v>
      </c>
    </row>
    <row r="2075" spans="33:38">
      <c r="AG2075"/>
      <c r="AK2075" s="36">
        <v>5079</v>
      </c>
      <c r="AL2075" s="7">
        <v>90</v>
      </c>
    </row>
    <row r="2076" spans="33:38">
      <c r="AG2076"/>
      <c r="AK2076" s="36">
        <v>5109</v>
      </c>
      <c r="AL2076" s="7">
        <v>95</v>
      </c>
    </row>
    <row r="2077" spans="33:38">
      <c r="AG2077"/>
      <c r="AK2077" s="36">
        <v>5668.5</v>
      </c>
      <c r="AL2077" s="7">
        <v>120</v>
      </c>
    </row>
    <row r="2078" spans="33:38">
      <c r="AG2078"/>
      <c r="AK2078" s="36">
        <v>5506.5</v>
      </c>
      <c r="AL2078" s="7">
        <v>110</v>
      </c>
    </row>
    <row r="2079" spans="33:38">
      <c r="AG2079"/>
      <c r="AK2079" s="36">
        <v>5253</v>
      </c>
      <c r="AL2079" s="7">
        <v>100</v>
      </c>
    </row>
    <row r="2080" spans="33:38">
      <c r="AG2080"/>
      <c r="AK2080" s="36">
        <v>4896</v>
      </c>
      <c r="AL2080" s="7">
        <v>90</v>
      </c>
    </row>
    <row r="2081" spans="33:38">
      <c r="AG2081"/>
      <c r="AK2081" s="36">
        <v>4399.5</v>
      </c>
      <c r="AL2081" s="7">
        <v>90</v>
      </c>
    </row>
    <row r="2082" spans="33:38">
      <c r="AG2082"/>
      <c r="AK2082" s="36">
        <v>4146</v>
      </c>
      <c r="AL2082" s="7">
        <v>90</v>
      </c>
    </row>
    <row r="2083" spans="33:38">
      <c r="AG2083"/>
      <c r="AK2083" s="36">
        <v>4050</v>
      </c>
      <c r="AL2083" s="7">
        <v>90</v>
      </c>
    </row>
    <row r="2084" spans="33:38">
      <c r="AG2084"/>
      <c r="AK2084" s="36">
        <v>3949.5</v>
      </c>
      <c r="AL2084" s="7">
        <v>90</v>
      </c>
    </row>
    <row r="2085" spans="33:38">
      <c r="AG2085"/>
      <c r="AK2085" s="36">
        <v>3904.5</v>
      </c>
      <c r="AL2085" s="7">
        <v>90</v>
      </c>
    </row>
    <row r="2086" spans="33:38">
      <c r="AG2086"/>
      <c r="AK2086" s="36">
        <v>3834</v>
      </c>
      <c r="AL2086" s="7">
        <v>90</v>
      </c>
    </row>
    <row r="2087" spans="33:38">
      <c r="AG2087"/>
      <c r="AK2087" s="36">
        <v>3862.5</v>
      </c>
      <c r="AL2087" s="7">
        <v>90</v>
      </c>
    </row>
    <row r="2088" spans="33:38">
      <c r="AG2088"/>
      <c r="AK2088" s="36">
        <v>3910.5</v>
      </c>
      <c r="AL2088" s="7">
        <v>90</v>
      </c>
    </row>
    <row r="2089" spans="33:38">
      <c r="AG2089"/>
      <c r="AK2089" s="36">
        <v>3897</v>
      </c>
      <c r="AL2089" s="7">
        <v>90</v>
      </c>
    </row>
    <row r="2090" spans="33:38">
      <c r="AG2090"/>
      <c r="AK2090" s="36">
        <v>4699.5</v>
      </c>
      <c r="AL2090" s="7">
        <v>90</v>
      </c>
    </row>
    <row r="2091" spans="33:38">
      <c r="AG2091"/>
      <c r="AK2091" s="36">
        <v>5191.5</v>
      </c>
      <c r="AL2091" s="7">
        <v>95</v>
      </c>
    </row>
    <row r="2092" spans="33:38">
      <c r="AG2092"/>
      <c r="AK2092" s="36">
        <v>5505</v>
      </c>
      <c r="AL2092" s="7">
        <v>110</v>
      </c>
    </row>
    <row r="2093" spans="33:38">
      <c r="AG2093"/>
      <c r="AK2093" s="36">
        <v>5760</v>
      </c>
      <c r="AL2093" s="7">
        <v>130</v>
      </c>
    </row>
    <row r="2094" spans="33:38">
      <c r="AG2094"/>
      <c r="AK2094" s="36">
        <v>5475</v>
      </c>
      <c r="AL2094" s="7">
        <v>110</v>
      </c>
    </row>
    <row r="2095" spans="33:38">
      <c r="AG2095"/>
      <c r="AK2095" s="36">
        <v>5578.5</v>
      </c>
      <c r="AL2095" s="7">
        <v>120</v>
      </c>
    </row>
    <row r="2096" spans="33:38">
      <c r="AG2096"/>
      <c r="AK2096" s="36">
        <v>5713.5</v>
      </c>
      <c r="AL2096" s="7">
        <v>120</v>
      </c>
    </row>
    <row r="2097" spans="33:38">
      <c r="AG2097"/>
      <c r="AK2097" s="36">
        <v>5587.5</v>
      </c>
      <c r="AL2097" s="7">
        <v>120</v>
      </c>
    </row>
    <row r="2098" spans="33:38">
      <c r="AG2098"/>
      <c r="AK2098" s="36">
        <v>5440.5</v>
      </c>
      <c r="AL2098" s="7">
        <v>110</v>
      </c>
    </row>
    <row r="2099" spans="33:38">
      <c r="AG2099"/>
      <c r="AK2099" s="36">
        <v>5181</v>
      </c>
      <c r="AL2099" s="7">
        <v>95</v>
      </c>
    </row>
    <row r="2100" spans="33:38">
      <c r="AG2100"/>
      <c r="AK2100" s="36">
        <v>5121</v>
      </c>
      <c r="AL2100" s="7">
        <v>95</v>
      </c>
    </row>
    <row r="2101" spans="33:38">
      <c r="AG2101"/>
      <c r="AK2101" s="36">
        <v>5751</v>
      </c>
      <c r="AL2101" s="7">
        <v>130</v>
      </c>
    </row>
    <row r="2102" spans="33:38">
      <c r="AG2102"/>
      <c r="AK2102" s="36">
        <v>5598</v>
      </c>
      <c r="AL2102" s="7">
        <v>120</v>
      </c>
    </row>
    <row r="2103" spans="33:38">
      <c r="AG2103"/>
      <c r="AK2103" s="36">
        <v>5454</v>
      </c>
      <c r="AL2103" s="7">
        <v>110</v>
      </c>
    </row>
    <row r="2104" spans="33:38">
      <c r="AG2104"/>
      <c r="AK2104" s="36">
        <v>5052</v>
      </c>
      <c r="AL2104" s="7">
        <v>90</v>
      </c>
    </row>
    <row r="2105" spans="33:38">
      <c r="AG2105"/>
      <c r="AK2105" s="36">
        <v>4630.5</v>
      </c>
      <c r="AL2105" s="7">
        <v>90</v>
      </c>
    </row>
    <row r="2106" spans="33:38">
      <c r="AG2106"/>
      <c r="AK2106" s="36">
        <v>4252.5</v>
      </c>
      <c r="AL2106" s="7">
        <v>90</v>
      </c>
    </row>
    <row r="2107" spans="33:38">
      <c r="AG2107"/>
      <c r="AK2107" s="36">
        <v>4050</v>
      </c>
      <c r="AL2107" s="7">
        <v>90</v>
      </c>
    </row>
    <row r="2108" spans="33:38">
      <c r="AG2108"/>
      <c r="AK2108" s="36">
        <v>3949.5</v>
      </c>
      <c r="AL2108" s="7">
        <v>90</v>
      </c>
    </row>
    <row r="2109" spans="33:38">
      <c r="AG2109"/>
      <c r="AK2109" s="36">
        <v>3904.5</v>
      </c>
      <c r="AL2109" s="7">
        <v>90</v>
      </c>
    </row>
    <row r="2110" spans="33:38">
      <c r="AG2110"/>
      <c r="AK2110" s="36">
        <v>3834</v>
      </c>
      <c r="AL2110" s="7">
        <v>90</v>
      </c>
    </row>
    <row r="2111" spans="33:38">
      <c r="AG2111"/>
      <c r="AK2111" s="36">
        <v>3916.5</v>
      </c>
      <c r="AL2111" s="7">
        <v>90</v>
      </c>
    </row>
    <row r="2112" spans="33:38">
      <c r="AG2112"/>
      <c r="AK2112" s="36">
        <v>3921</v>
      </c>
      <c r="AL2112" s="7">
        <v>90</v>
      </c>
    </row>
    <row r="2113" spans="33:38">
      <c r="AG2113"/>
      <c r="AK2113" s="36">
        <v>4018.5</v>
      </c>
      <c r="AL2113" s="7">
        <v>90</v>
      </c>
    </row>
    <row r="2114" spans="33:38">
      <c r="AG2114"/>
      <c r="AK2114" s="36">
        <v>4579.5</v>
      </c>
      <c r="AL2114" s="7">
        <v>90</v>
      </c>
    </row>
    <row r="2115" spans="33:38">
      <c r="AG2115"/>
      <c r="AK2115" s="36">
        <v>5115</v>
      </c>
      <c r="AL2115" s="7">
        <v>95</v>
      </c>
    </row>
    <row r="2116" spans="33:38">
      <c r="AG2116"/>
      <c r="AK2116" s="36">
        <v>5508</v>
      </c>
      <c r="AL2116" s="7">
        <v>110</v>
      </c>
    </row>
    <row r="2117" spans="33:38">
      <c r="AG2117"/>
      <c r="AK2117" s="36">
        <v>5643</v>
      </c>
      <c r="AL2117" s="7">
        <v>120</v>
      </c>
    </row>
    <row r="2118" spans="33:38">
      <c r="AG2118"/>
      <c r="AK2118" s="36">
        <v>5287.5</v>
      </c>
      <c r="AL2118" s="7">
        <v>100</v>
      </c>
    </row>
    <row r="2119" spans="33:38">
      <c r="AG2119"/>
      <c r="AK2119" s="36">
        <v>5293.5</v>
      </c>
      <c r="AL2119" s="7">
        <v>100</v>
      </c>
    </row>
    <row r="2120" spans="33:38">
      <c r="AG2120"/>
      <c r="AK2120" s="36">
        <v>5670</v>
      </c>
      <c r="AL2120" s="7">
        <v>120</v>
      </c>
    </row>
    <row r="2121" spans="33:38">
      <c r="AG2121"/>
      <c r="AK2121" s="36">
        <v>5509.5</v>
      </c>
      <c r="AL2121" s="7">
        <v>110</v>
      </c>
    </row>
    <row r="2122" spans="33:38">
      <c r="AG2122"/>
      <c r="AK2122" s="36">
        <v>5457</v>
      </c>
      <c r="AL2122" s="7">
        <v>110</v>
      </c>
    </row>
    <row r="2123" spans="33:38">
      <c r="AG2123"/>
      <c r="AK2123" s="36">
        <v>5316</v>
      </c>
      <c r="AL2123" s="7">
        <v>100</v>
      </c>
    </row>
    <row r="2124" spans="33:38">
      <c r="AG2124"/>
      <c r="AK2124" s="36">
        <v>5365.5</v>
      </c>
      <c r="AL2124" s="7">
        <v>105</v>
      </c>
    </row>
    <row r="2125" spans="33:38">
      <c r="AG2125"/>
      <c r="AK2125" s="36">
        <v>5758.5</v>
      </c>
      <c r="AL2125" s="7">
        <v>130</v>
      </c>
    </row>
    <row r="2126" spans="33:38">
      <c r="AG2126"/>
      <c r="AK2126" s="36">
        <v>5614.5</v>
      </c>
      <c r="AL2126" s="7">
        <v>120</v>
      </c>
    </row>
    <row r="2127" spans="33:38">
      <c r="AG2127"/>
      <c r="AK2127" s="36">
        <v>5406</v>
      </c>
      <c r="AL2127" s="7">
        <v>105</v>
      </c>
    </row>
    <row r="2128" spans="33:38">
      <c r="AG2128"/>
      <c r="AK2128" s="36">
        <v>4864.5</v>
      </c>
      <c r="AL2128" s="7">
        <v>90</v>
      </c>
    </row>
    <row r="2129" spans="33:38">
      <c r="AG2129"/>
      <c r="AK2129" s="36">
        <v>4420.5</v>
      </c>
      <c r="AL2129" s="7">
        <v>90</v>
      </c>
    </row>
    <row r="2130" spans="33:38">
      <c r="AG2130"/>
      <c r="AK2130" s="36">
        <v>4128</v>
      </c>
      <c r="AL2130" s="7">
        <v>90</v>
      </c>
    </row>
    <row r="2131" spans="33:38">
      <c r="AG2131"/>
      <c r="AK2131" s="36">
        <v>4050</v>
      </c>
      <c r="AL2131" s="7">
        <v>90</v>
      </c>
    </row>
    <row r="2132" spans="33:38">
      <c r="AG2132"/>
      <c r="AK2132" s="36">
        <v>3949.5</v>
      </c>
      <c r="AL2132" s="7">
        <v>90</v>
      </c>
    </row>
    <row r="2133" spans="33:38">
      <c r="AG2133"/>
      <c r="AK2133" s="36">
        <v>3904.5</v>
      </c>
      <c r="AL2133" s="7">
        <v>90</v>
      </c>
    </row>
    <row r="2134" spans="33:38">
      <c r="AG2134"/>
      <c r="AK2134" s="36">
        <v>3834</v>
      </c>
      <c r="AL2134" s="7">
        <v>90</v>
      </c>
    </row>
    <row r="2135" spans="33:38">
      <c r="AG2135"/>
      <c r="AK2135" s="36">
        <v>3916.5</v>
      </c>
      <c r="AL2135" s="7">
        <v>90</v>
      </c>
    </row>
    <row r="2136" spans="33:38">
      <c r="AG2136"/>
      <c r="AK2136" s="36">
        <v>3844.5</v>
      </c>
      <c r="AL2136" s="7">
        <v>90</v>
      </c>
    </row>
    <row r="2137" spans="33:38">
      <c r="AG2137"/>
      <c r="AK2137" s="36">
        <v>3963</v>
      </c>
      <c r="AL2137" s="7">
        <v>90</v>
      </c>
    </row>
    <row r="2138" spans="33:38">
      <c r="AG2138"/>
      <c r="AK2138" s="36">
        <v>4488</v>
      </c>
      <c r="AL2138" s="7">
        <v>90</v>
      </c>
    </row>
    <row r="2139" spans="33:38">
      <c r="AG2139"/>
      <c r="AK2139" s="36">
        <v>4800</v>
      </c>
      <c r="AL2139" s="7">
        <v>90</v>
      </c>
    </row>
    <row r="2140" spans="33:38">
      <c r="AG2140"/>
      <c r="AK2140" s="36">
        <v>5032.5</v>
      </c>
      <c r="AL2140" s="7">
        <v>90</v>
      </c>
    </row>
    <row r="2141" spans="33:38">
      <c r="AG2141"/>
      <c r="AK2141" s="36">
        <v>4971</v>
      </c>
      <c r="AL2141" s="7">
        <v>90</v>
      </c>
    </row>
    <row r="2142" spans="33:38">
      <c r="AG2142"/>
      <c r="AK2142" s="36">
        <v>5481</v>
      </c>
      <c r="AL2142" s="7">
        <v>110</v>
      </c>
    </row>
    <row r="2143" spans="33:38">
      <c r="AG2143"/>
      <c r="AK2143" s="36">
        <v>5530.5</v>
      </c>
      <c r="AL2143" s="7">
        <v>120</v>
      </c>
    </row>
    <row r="2144" spans="33:38">
      <c r="AG2144"/>
      <c r="AK2144" s="36">
        <v>5529</v>
      </c>
      <c r="AL2144" s="7">
        <v>120</v>
      </c>
    </row>
    <row r="2145" spans="33:38">
      <c r="AG2145"/>
      <c r="AK2145" s="36">
        <v>5538</v>
      </c>
      <c r="AL2145" s="7">
        <v>120</v>
      </c>
    </row>
    <row r="2146" spans="33:38">
      <c r="AG2146"/>
      <c r="AK2146" s="36">
        <v>5457</v>
      </c>
      <c r="AL2146" s="7">
        <v>110</v>
      </c>
    </row>
    <row r="2147" spans="33:38">
      <c r="AG2147"/>
      <c r="AK2147" s="36">
        <v>5238</v>
      </c>
      <c r="AL2147" s="7">
        <v>100</v>
      </c>
    </row>
    <row r="2148" spans="33:38">
      <c r="AG2148"/>
      <c r="AK2148" s="36">
        <v>5230.5</v>
      </c>
      <c r="AL2148" s="7">
        <v>100</v>
      </c>
    </row>
    <row r="2149" spans="33:38">
      <c r="AG2149"/>
      <c r="AK2149" s="36">
        <v>5449.5</v>
      </c>
      <c r="AL2149" s="7">
        <v>110</v>
      </c>
    </row>
    <row r="2150" spans="33:38">
      <c r="AG2150"/>
      <c r="AK2150" s="36">
        <v>5676</v>
      </c>
      <c r="AL2150" s="7">
        <v>120</v>
      </c>
    </row>
    <row r="2151" spans="33:38">
      <c r="AG2151"/>
      <c r="AK2151" s="36">
        <v>5454</v>
      </c>
      <c r="AL2151" s="7">
        <v>110</v>
      </c>
    </row>
    <row r="2152" spans="33:38">
      <c r="AG2152"/>
      <c r="AK2152" s="36">
        <v>5082</v>
      </c>
      <c r="AL2152" s="7">
        <v>90</v>
      </c>
    </row>
    <row r="2153" spans="33:38">
      <c r="AG2153"/>
      <c r="AK2153" s="36">
        <v>4614</v>
      </c>
      <c r="AL2153" s="7">
        <v>90</v>
      </c>
    </row>
    <row r="2154" spans="33:38">
      <c r="AG2154"/>
      <c r="AK2154" s="36">
        <v>4200</v>
      </c>
      <c r="AL2154" s="7">
        <v>90</v>
      </c>
    </row>
    <row r="2155" spans="33:38">
      <c r="AG2155"/>
      <c r="AK2155" s="36">
        <v>4146</v>
      </c>
      <c r="AL2155" s="7">
        <v>90</v>
      </c>
    </row>
    <row r="2156" spans="33:38">
      <c r="AG2156"/>
      <c r="AK2156" s="36">
        <v>4035</v>
      </c>
      <c r="AL2156" s="7">
        <v>90</v>
      </c>
    </row>
    <row r="2157" spans="33:38">
      <c r="AG2157"/>
      <c r="AK2157" s="36">
        <v>3892.5</v>
      </c>
      <c r="AL2157" s="7">
        <v>90</v>
      </c>
    </row>
    <row r="2158" spans="33:38">
      <c r="AG2158"/>
      <c r="AK2158" s="36">
        <v>3900</v>
      </c>
      <c r="AL2158" s="7">
        <v>90</v>
      </c>
    </row>
    <row r="2159" spans="33:38">
      <c r="AG2159"/>
      <c r="AK2159" s="36">
        <v>3978</v>
      </c>
      <c r="AL2159" s="7">
        <v>90</v>
      </c>
    </row>
    <row r="2160" spans="33:38">
      <c r="AG2160"/>
      <c r="AK2160" s="36">
        <v>3934.5</v>
      </c>
      <c r="AL2160" s="7">
        <v>90</v>
      </c>
    </row>
    <row r="2161" spans="33:38">
      <c r="AG2161"/>
      <c r="AK2161" s="36">
        <v>3912</v>
      </c>
      <c r="AL2161" s="7">
        <v>90</v>
      </c>
    </row>
    <row r="2162" spans="33:38">
      <c r="AG2162"/>
      <c r="AK2162" s="36">
        <v>4284</v>
      </c>
      <c r="AL2162" s="7">
        <v>90</v>
      </c>
    </row>
    <row r="2163" spans="33:38">
      <c r="AG2163"/>
      <c r="AK2163" s="36">
        <v>4801.5</v>
      </c>
      <c r="AL2163" s="7">
        <v>90</v>
      </c>
    </row>
    <row r="2164" spans="33:38">
      <c r="AG2164"/>
      <c r="AK2164" s="36">
        <v>5119.5</v>
      </c>
      <c r="AL2164" s="7">
        <v>95</v>
      </c>
    </row>
    <row r="2165" spans="33:38">
      <c r="AG2165"/>
      <c r="AK2165" s="36">
        <v>5367</v>
      </c>
      <c r="AL2165" s="7">
        <v>105</v>
      </c>
    </row>
    <row r="2166" spans="33:38">
      <c r="AG2166"/>
      <c r="AK2166" s="36">
        <v>5142</v>
      </c>
      <c r="AL2166" s="7">
        <v>95</v>
      </c>
    </row>
    <row r="2167" spans="33:38">
      <c r="AG2167"/>
      <c r="AK2167" s="36">
        <v>5142</v>
      </c>
      <c r="AL2167" s="7">
        <v>95</v>
      </c>
    </row>
    <row r="2168" spans="33:38">
      <c r="AG2168"/>
      <c r="AK2168" s="36">
        <v>5214</v>
      </c>
      <c r="AL2168" s="7">
        <v>100</v>
      </c>
    </row>
    <row r="2169" spans="33:38">
      <c r="AG2169"/>
      <c r="AK2169" s="36">
        <v>5089.5</v>
      </c>
      <c r="AL2169" s="7">
        <v>90</v>
      </c>
    </row>
    <row r="2170" spans="33:38">
      <c r="AG2170"/>
      <c r="AK2170" s="36">
        <v>5058</v>
      </c>
      <c r="AL2170" s="7">
        <v>90</v>
      </c>
    </row>
    <row r="2171" spans="33:38">
      <c r="AG2171"/>
      <c r="AK2171" s="36">
        <v>4864.5</v>
      </c>
      <c r="AL2171" s="7">
        <v>90</v>
      </c>
    </row>
    <row r="2172" spans="33:38">
      <c r="AG2172"/>
      <c r="AK2172" s="36">
        <v>4975.5</v>
      </c>
      <c r="AL2172" s="7">
        <v>90</v>
      </c>
    </row>
    <row r="2173" spans="33:38">
      <c r="AG2173"/>
      <c r="AK2173" s="36">
        <v>5538</v>
      </c>
      <c r="AL2173" s="7">
        <v>120</v>
      </c>
    </row>
    <row r="2174" spans="33:38">
      <c r="AG2174"/>
      <c r="AK2174" s="36">
        <v>5508</v>
      </c>
      <c r="AL2174" s="7">
        <v>110</v>
      </c>
    </row>
    <row r="2175" spans="33:38">
      <c r="AG2175"/>
      <c r="AK2175" s="36">
        <v>5379</v>
      </c>
      <c r="AL2175" s="7">
        <v>105</v>
      </c>
    </row>
    <row r="2176" spans="33:38">
      <c r="AG2176"/>
      <c r="AK2176" s="36">
        <v>4908</v>
      </c>
      <c r="AL2176" s="7">
        <v>90</v>
      </c>
    </row>
    <row r="2177" spans="33:38">
      <c r="AG2177"/>
      <c r="AK2177" s="36">
        <v>4611</v>
      </c>
      <c r="AL2177" s="7">
        <v>90</v>
      </c>
    </row>
    <row r="2178" spans="33:38">
      <c r="AG2178"/>
      <c r="AK2178" s="36">
        <v>4237.5</v>
      </c>
      <c r="AL2178" s="7">
        <v>90</v>
      </c>
    </row>
    <row r="2179" spans="33:38">
      <c r="AG2179"/>
      <c r="AK2179" s="36">
        <v>4048.5</v>
      </c>
      <c r="AL2179" s="7">
        <v>90</v>
      </c>
    </row>
    <row r="2180" spans="33:38">
      <c r="AG2180"/>
      <c r="AK2180" s="36">
        <v>3990</v>
      </c>
      <c r="AL2180" s="7">
        <v>90</v>
      </c>
    </row>
    <row r="2181" spans="33:38">
      <c r="AG2181"/>
      <c r="AK2181" s="36">
        <v>3882</v>
      </c>
      <c r="AL2181" s="7">
        <v>90</v>
      </c>
    </row>
    <row r="2182" spans="33:38">
      <c r="AG2182"/>
      <c r="AK2182" s="36">
        <v>3799.5</v>
      </c>
      <c r="AL2182" s="7">
        <v>90</v>
      </c>
    </row>
    <row r="2183" spans="33:38">
      <c r="AG2183"/>
      <c r="AK2183" s="36">
        <v>3861</v>
      </c>
      <c r="AL2183" s="7">
        <v>90</v>
      </c>
    </row>
    <row r="2184" spans="33:38">
      <c r="AG2184"/>
      <c r="AK2184" s="36">
        <v>3681</v>
      </c>
      <c r="AL2184" s="7">
        <v>90</v>
      </c>
    </row>
    <row r="2185" spans="33:38">
      <c r="AG2185"/>
      <c r="AK2185" s="36">
        <v>3411</v>
      </c>
      <c r="AL2185" s="7">
        <v>75</v>
      </c>
    </row>
    <row r="2186" spans="33:38">
      <c r="AG2186"/>
      <c r="AK2186" s="36">
        <v>3444</v>
      </c>
      <c r="AL2186" s="7">
        <v>75</v>
      </c>
    </row>
    <row r="2187" spans="33:38">
      <c r="AG2187"/>
      <c r="AK2187" s="36">
        <v>3612</v>
      </c>
      <c r="AL2187" s="7">
        <v>90</v>
      </c>
    </row>
    <row r="2188" spans="33:38">
      <c r="AG2188"/>
      <c r="AK2188" s="36">
        <v>3915</v>
      </c>
      <c r="AL2188" s="7">
        <v>90</v>
      </c>
    </row>
    <row r="2189" spans="33:38">
      <c r="AG2189"/>
      <c r="AK2189" s="36">
        <v>4128</v>
      </c>
      <c r="AL2189" s="7">
        <v>90</v>
      </c>
    </row>
    <row r="2190" spans="33:38">
      <c r="AG2190"/>
      <c r="AK2190" s="36">
        <v>4107</v>
      </c>
      <c r="AL2190" s="7">
        <v>90</v>
      </c>
    </row>
    <row r="2191" spans="33:38">
      <c r="AG2191"/>
      <c r="AK2191" s="36">
        <v>4095</v>
      </c>
      <c r="AL2191" s="7">
        <v>90</v>
      </c>
    </row>
    <row r="2192" spans="33:38">
      <c r="AG2192"/>
      <c r="AK2192" s="36">
        <v>4089</v>
      </c>
      <c r="AL2192" s="7">
        <v>90</v>
      </c>
    </row>
    <row r="2193" spans="33:38">
      <c r="AG2193"/>
      <c r="AK2193" s="36">
        <v>4018.5</v>
      </c>
      <c r="AL2193" s="7">
        <v>90</v>
      </c>
    </row>
    <row r="2194" spans="33:38">
      <c r="AG2194"/>
      <c r="AK2194" s="36">
        <v>3894</v>
      </c>
      <c r="AL2194" s="7">
        <v>90</v>
      </c>
    </row>
    <row r="2195" spans="33:38">
      <c r="AG2195"/>
      <c r="AK2195" s="36">
        <v>3871.5</v>
      </c>
      <c r="AL2195" s="7">
        <v>90</v>
      </c>
    </row>
    <row r="2196" spans="33:38">
      <c r="AG2196"/>
      <c r="AK2196" s="36">
        <v>4183.5</v>
      </c>
      <c r="AL2196" s="7">
        <v>90</v>
      </c>
    </row>
    <row r="2197" spans="33:38">
      <c r="AG2197"/>
      <c r="AK2197" s="36">
        <v>5011.5</v>
      </c>
      <c r="AL2197" s="7">
        <v>90</v>
      </c>
    </row>
    <row r="2198" spans="33:38">
      <c r="AG2198"/>
      <c r="AK2198" s="36">
        <v>4936.5</v>
      </c>
      <c r="AL2198" s="7">
        <v>90</v>
      </c>
    </row>
    <row r="2199" spans="33:38">
      <c r="AG2199"/>
      <c r="AK2199" s="36">
        <v>4921.5</v>
      </c>
      <c r="AL2199" s="7">
        <v>90</v>
      </c>
    </row>
    <row r="2200" spans="33:38">
      <c r="AG2200"/>
      <c r="AK2200" s="36">
        <v>4593</v>
      </c>
      <c r="AL2200" s="7">
        <v>90</v>
      </c>
    </row>
    <row r="2201" spans="33:38">
      <c r="AG2201"/>
      <c r="AK2201" s="36">
        <v>4462.5</v>
      </c>
      <c r="AL2201" s="7">
        <v>90</v>
      </c>
    </row>
    <row r="2202" spans="33:38">
      <c r="AG2202"/>
      <c r="AK2202" s="36">
        <v>4269</v>
      </c>
      <c r="AL2202" s="7">
        <v>90</v>
      </c>
    </row>
    <row r="2203" spans="33:38">
      <c r="AG2203"/>
      <c r="AK2203" s="36">
        <v>4032</v>
      </c>
      <c r="AL2203" s="7">
        <v>90</v>
      </c>
    </row>
    <row r="2204" spans="33:38">
      <c r="AG2204"/>
      <c r="AK2204" s="36">
        <v>3943.5</v>
      </c>
      <c r="AL2204" s="7">
        <v>90</v>
      </c>
    </row>
    <row r="2205" spans="33:38">
      <c r="AG2205"/>
      <c r="AK2205" s="36">
        <v>3891</v>
      </c>
      <c r="AL2205" s="7">
        <v>90</v>
      </c>
    </row>
    <row r="2206" spans="33:38">
      <c r="AG2206"/>
      <c r="AK2206" s="36">
        <v>3790.5</v>
      </c>
      <c r="AL2206" s="7">
        <v>90</v>
      </c>
    </row>
    <row r="2207" spans="33:38">
      <c r="AG2207"/>
      <c r="AK2207" s="36">
        <v>3880.5</v>
      </c>
      <c r="AL2207" s="7">
        <v>90</v>
      </c>
    </row>
    <row r="2208" spans="33:38">
      <c r="AG2208"/>
      <c r="AK2208" s="36">
        <v>3951</v>
      </c>
      <c r="AL2208" s="7">
        <v>90</v>
      </c>
    </row>
    <row r="2209" spans="33:38">
      <c r="AG2209"/>
      <c r="AK2209" s="36">
        <v>4108.5</v>
      </c>
      <c r="AL2209" s="7">
        <v>90</v>
      </c>
    </row>
    <row r="2210" spans="33:38">
      <c r="AG2210"/>
      <c r="AK2210" s="36">
        <v>4732.5</v>
      </c>
      <c r="AL2210" s="7">
        <v>90</v>
      </c>
    </row>
    <row r="2211" spans="33:38">
      <c r="AG2211"/>
      <c r="AK2211" s="36">
        <v>5197.5</v>
      </c>
      <c r="AL2211" s="7">
        <v>95</v>
      </c>
    </row>
    <row r="2212" spans="33:38">
      <c r="AG2212"/>
      <c r="AK2212" s="36">
        <v>5551.5</v>
      </c>
      <c r="AL2212" s="7">
        <v>120</v>
      </c>
    </row>
    <row r="2213" spans="33:38">
      <c r="AG2213"/>
      <c r="AK2213" s="36">
        <v>5823</v>
      </c>
      <c r="AL2213" s="7">
        <v>130</v>
      </c>
    </row>
    <row r="2214" spans="33:38">
      <c r="AG2214"/>
      <c r="AK2214" s="36">
        <v>5611.5</v>
      </c>
      <c r="AL2214" s="7">
        <v>120</v>
      </c>
    </row>
    <row r="2215" spans="33:38">
      <c r="AG2215"/>
      <c r="AK2215" s="36">
        <v>5719.5</v>
      </c>
      <c r="AL2215" s="7">
        <v>120</v>
      </c>
    </row>
    <row r="2216" spans="33:38">
      <c r="AG2216"/>
      <c r="AK2216" s="36">
        <v>5863.5</v>
      </c>
      <c r="AL2216" s="7">
        <v>130</v>
      </c>
    </row>
    <row r="2217" spans="33:38">
      <c r="AG2217"/>
      <c r="AK2217" s="36">
        <v>5664</v>
      </c>
      <c r="AL2217" s="7">
        <v>120</v>
      </c>
    </row>
    <row r="2218" spans="33:38">
      <c r="AG2218"/>
      <c r="AK2218" s="36">
        <v>5427</v>
      </c>
      <c r="AL2218" s="7">
        <v>110</v>
      </c>
    </row>
    <row r="2219" spans="33:38">
      <c r="AG2219"/>
      <c r="AK2219" s="36">
        <v>5386.5</v>
      </c>
      <c r="AL2219" s="7">
        <v>105</v>
      </c>
    </row>
    <row r="2220" spans="33:38">
      <c r="AG2220"/>
      <c r="AK2220" s="36">
        <v>5322</v>
      </c>
      <c r="AL2220" s="7">
        <v>105</v>
      </c>
    </row>
    <row r="2221" spans="33:38">
      <c r="AG2221"/>
      <c r="AK2221" s="36">
        <v>5874</v>
      </c>
      <c r="AL2221" s="7">
        <v>130</v>
      </c>
    </row>
    <row r="2222" spans="33:38">
      <c r="AG2222"/>
      <c r="AK2222" s="36">
        <v>5785.5</v>
      </c>
      <c r="AL2222" s="7">
        <v>130</v>
      </c>
    </row>
    <row r="2223" spans="33:38">
      <c r="AG2223"/>
      <c r="AK2223" s="36">
        <v>5587.5</v>
      </c>
      <c r="AL2223" s="7">
        <v>120</v>
      </c>
    </row>
    <row r="2224" spans="33:38">
      <c r="AG2224"/>
      <c r="AK2224" s="36">
        <v>5190</v>
      </c>
      <c r="AL2224" s="7">
        <v>95</v>
      </c>
    </row>
    <row r="2225" spans="33:38">
      <c r="AG2225"/>
      <c r="AK2225" s="36">
        <v>4908</v>
      </c>
      <c r="AL2225" s="7">
        <v>90</v>
      </c>
    </row>
    <row r="2226" spans="33:38">
      <c r="AG2226"/>
      <c r="AK2226" s="36">
        <v>4530</v>
      </c>
      <c r="AL2226" s="7">
        <v>90</v>
      </c>
    </row>
    <row r="2227" spans="33:38">
      <c r="AG2227"/>
      <c r="AK2227" s="36">
        <v>4240.5</v>
      </c>
      <c r="AL2227" s="7">
        <v>90</v>
      </c>
    </row>
    <row r="2228" spans="33:38">
      <c r="AG2228"/>
      <c r="AK2228" s="36">
        <v>4221</v>
      </c>
      <c r="AL2228" s="7">
        <v>90</v>
      </c>
    </row>
    <row r="2229" spans="33:38">
      <c r="AG2229"/>
      <c r="AK2229" s="36">
        <v>4152</v>
      </c>
      <c r="AL2229" s="7">
        <v>90</v>
      </c>
    </row>
    <row r="2230" spans="33:38">
      <c r="AG2230"/>
      <c r="AK2230" s="36">
        <v>4131</v>
      </c>
      <c r="AL2230" s="7">
        <v>90</v>
      </c>
    </row>
    <row r="2231" spans="33:38">
      <c r="AG2231"/>
      <c r="AK2231" s="36">
        <v>4164</v>
      </c>
      <c r="AL2231" s="7">
        <v>90</v>
      </c>
    </row>
    <row r="2232" spans="33:38">
      <c r="AG2232"/>
      <c r="AK2232" s="36">
        <v>4171.5</v>
      </c>
      <c r="AL2232" s="7">
        <v>90</v>
      </c>
    </row>
    <row r="2233" spans="33:38">
      <c r="AG2233"/>
      <c r="AK2233" s="36">
        <v>4218</v>
      </c>
      <c r="AL2233" s="7">
        <v>90</v>
      </c>
    </row>
    <row r="2234" spans="33:38">
      <c r="AG2234"/>
      <c r="AK2234" s="36">
        <v>4825.5</v>
      </c>
      <c r="AL2234" s="7">
        <v>90</v>
      </c>
    </row>
    <row r="2235" spans="33:38">
      <c r="AG2235"/>
      <c r="AK2235" s="36">
        <v>5227.5</v>
      </c>
      <c r="AL2235" s="7">
        <v>100</v>
      </c>
    </row>
    <row r="2236" spans="33:38">
      <c r="AG2236"/>
      <c r="AK2236" s="36">
        <v>5607</v>
      </c>
      <c r="AL2236" s="7">
        <v>120</v>
      </c>
    </row>
    <row r="2237" spans="33:38">
      <c r="AG2237"/>
      <c r="AK2237" s="36">
        <v>5727</v>
      </c>
      <c r="AL2237" s="7">
        <v>130</v>
      </c>
    </row>
    <row r="2238" spans="33:38">
      <c r="AG2238"/>
      <c r="AK2238" s="36">
        <v>5254.5</v>
      </c>
      <c r="AL2238" s="7">
        <v>100</v>
      </c>
    </row>
    <row r="2239" spans="33:38">
      <c r="AG2239"/>
      <c r="AK2239" s="36">
        <v>5503.5</v>
      </c>
      <c r="AL2239" s="7">
        <v>110</v>
      </c>
    </row>
    <row r="2240" spans="33:38">
      <c r="AG2240"/>
      <c r="AK2240" s="36">
        <v>5460</v>
      </c>
      <c r="AL2240" s="7">
        <v>110</v>
      </c>
    </row>
    <row r="2241" spans="33:38">
      <c r="AG2241"/>
      <c r="AK2241" s="36">
        <v>5481</v>
      </c>
      <c r="AL2241" s="7">
        <v>110</v>
      </c>
    </row>
    <row r="2242" spans="33:38">
      <c r="AG2242"/>
      <c r="AK2242" s="36">
        <v>5451</v>
      </c>
      <c r="AL2242" s="7">
        <v>110</v>
      </c>
    </row>
    <row r="2243" spans="33:38">
      <c r="AG2243"/>
      <c r="AK2243" s="36">
        <v>5197.5</v>
      </c>
      <c r="AL2243" s="7">
        <v>95</v>
      </c>
    </row>
    <row r="2244" spans="33:38">
      <c r="AG2244"/>
      <c r="AK2244" s="36">
        <v>5203.5</v>
      </c>
      <c r="AL2244" s="7">
        <v>95</v>
      </c>
    </row>
    <row r="2245" spans="33:38">
      <c r="AG2245"/>
      <c r="AK2245" s="36">
        <v>5826</v>
      </c>
      <c r="AL2245" s="7">
        <v>130</v>
      </c>
    </row>
    <row r="2246" spans="33:38">
      <c r="AG2246"/>
      <c r="AK2246" s="36">
        <v>5589</v>
      </c>
      <c r="AL2246" s="7">
        <v>120</v>
      </c>
    </row>
    <row r="2247" spans="33:38">
      <c r="AG2247"/>
      <c r="AK2247" s="36">
        <v>5469</v>
      </c>
      <c r="AL2247" s="7">
        <v>110</v>
      </c>
    </row>
    <row r="2248" spans="33:38">
      <c r="AG2248"/>
      <c r="AK2248" s="36">
        <v>5113.5</v>
      </c>
      <c r="AL2248" s="7">
        <v>95</v>
      </c>
    </row>
    <row r="2249" spans="33:38">
      <c r="AG2249"/>
      <c r="AK2249" s="36">
        <v>4666.5</v>
      </c>
      <c r="AL2249" s="7">
        <v>90</v>
      </c>
    </row>
    <row r="2250" spans="33:38">
      <c r="AG2250"/>
      <c r="AK2250" s="36">
        <v>4378.5</v>
      </c>
      <c r="AL2250" s="7">
        <v>90</v>
      </c>
    </row>
    <row r="2251" spans="33:38">
      <c r="AG2251"/>
      <c r="AK2251" s="36">
        <v>4240.5</v>
      </c>
      <c r="AL2251" s="7">
        <v>90</v>
      </c>
    </row>
    <row r="2252" spans="33:38">
      <c r="AG2252"/>
      <c r="AK2252" s="36">
        <v>3987</v>
      </c>
      <c r="AL2252" s="7">
        <v>90</v>
      </c>
    </row>
    <row r="2253" spans="33:38">
      <c r="AG2253"/>
      <c r="AK2253" s="36">
        <v>3910.5</v>
      </c>
      <c r="AL2253" s="7">
        <v>90</v>
      </c>
    </row>
    <row r="2254" spans="33:38">
      <c r="AG2254"/>
      <c r="AK2254" s="36">
        <v>3873</v>
      </c>
      <c r="AL2254" s="7">
        <v>90</v>
      </c>
    </row>
    <row r="2255" spans="33:38">
      <c r="AG2255"/>
      <c r="AK2255" s="36">
        <v>3886.5</v>
      </c>
      <c r="AL2255" s="7">
        <v>90</v>
      </c>
    </row>
    <row r="2256" spans="33:38">
      <c r="AG2256"/>
      <c r="AK2256" s="36">
        <v>3723</v>
      </c>
      <c r="AL2256" s="7">
        <v>90</v>
      </c>
    </row>
    <row r="2257" spans="33:38">
      <c r="AG2257"/>
      <c r="AK2257" s="36">
        <v>3691.5</v>
      </c>
      <c r="AL2257" s="7">
        <v>90</v>
      </c>
    </row>
    <row r="2258" spans="33:38">
      <c r="AG2258"/>
      <c r="AK2258" s="36">
        <v>4174.5</v>
      </c>
      <c r="AL2258" s="7">
        <v>90</v>
      </c>
    </row>
    <row r="2259" spans="33:38">
      <c r="AG2259"/>
      <c r="AK2259" s="36">
        <v>4612.5</v>
      </c>
      <c r="AL2259" s="7">
        <v>90</v>
      </c>
    </row>
    <row r="2260" spans="33:38">
      <c r="AG2260"/>
      <c r="AK2260" s="36">
        <v>4776</v>
      </c>
      <c r="AL2260" s="7">
        <v>90</v>
      </c>
    </row>
    <row r="2261" spans="33:38">
      <c r="AG2261"/>
      <c r="AK2261" s="36">
        <v>4935</v>
      </c>
      <c r="AL2261" s="7">
        <v>90</v>
      </c>
    </row>
    <row r="2262" spans="33:38">
      <c r="AG2262"/>
      <c r="AK2262" s="36">
        <v>4756.5</v>
      </c>
      <c r="AL2262" s="7">
        <v>90</v>
      </c>
    </row>
    <row r="2263" spans="33:38">
      <c r="AG2263"/>
      <c r="AK2263" s="36">
        <v>4756.5</v>
      </c>
      <c r="AL2263" s="7">
        <v>90</v>
      </c>
    </row>
    <row r="2264" spans="33:38">
      <c r="AG2264"/>
      <c r="AK2264" s="36">
        <v>4941</v>
      </c>
      <c r="AL2264" s="7">
        <v>90</v>
      </c>
    </row>
    <row r="2265" spans="33:38">
      <c r="AG2265"/>
      <c r="AK2265" s="36">
        <v>4777.5</v>
      </c>
      <c r="AL2265" s="7">
        <v>90</v>
      </c>
    </row>
    <row r="2266" spans="33:38">
      <c r="AG2266"/>
      <c r="AK2266" s="36">
        <v>4689</v>
      </c>
      <c r="AL2266" s="7">
        <v>90</v>
      </c>
    </row>
    <row r="2267" spans="33:38">
      <c r="AG2267"/>
      <c r="AK2267" s="36">
        <v>4495.5</v>
      </c>
      <c r="AL2267" s="7">
        <v>90</v>
      </c>
    </row>
    <row r="2268" spans="33:38">
      <c r="AG2268"/>
      <c r="AK2268" s="36">
        <v>4578</v>
      </c>
      <c r="AL2268" s="7">
        <v>90</v>
      </c>
    </row>
    <row r="2269" spans="33:38">
      <c r="AG2269"/>
      <c r="AK2269" s="36">
        <v>5127</v>
      </c>
      <c r="AL2269" s="7">
        <v>95</v>
      </c>
    </row>
    <row r="2270" spans="33:38">
      <c r="AG2270"/>
      <c r="AK2270" s="36">
        <v>4959</v>
      </c>
      <c r="AL2270" s="7">
        <v>90</v>
      </c>
    </row>
    <row r="2271" spans="33:38">
      <c r="AG2271"/>
      <c r="AK2271" s="36">
        <v>4672.5</v>
      </c>
      <c r="AL2271" s="7">
        <v>90</v>
      </c>
    </row>
    <row r="2272" spans="33:38">
      <c r="AG2272"/>
      <c r="AK2272" s="36">
        <v>4356</v>
      </c>
      <c r="AL2272" s="7">
        <v>90</v>
      </c>
    </row>
    <row r="2273" spans="33:38">
      <c r="AG2273"/>
      <c r="AK2273" s="36">
        <v>4048.5</v>
      </c>
      <c r="AL2273" s="7">
        <v>90</v>
      </c>
    </row>
    <row r="2274" spans="33:38">
      <c r="AG2274"/>
      <c r="AK2274" s="36">
        <v>3810</v>
      </c>
      <c r="AL2274" s="7">
        <v>90</v>
      </c>
    </row>
    <row r="2275" spans="33:38">
      <c r="AG2275"/>
      <c r="AK2275" s="36">
        <v>3823.5</v>
      </c>
      <c r="AL2275" s="7">
        <v>90</v>
      </c>
    </row>
    <row r="2276" spans="33:38">
      <c r="AG2276"/>
      <c r="AK2276" s="36">
        <v>3675</v>
      </c>
      <c r="AL2276" s="7">
        <v>90</v>
      </c>
    </row>
    <row r="2277" spans="33:38">
      <c r="AG2277"/>
      <c r="AK2277" s="36">
        <v>3550.5</v>
      </c>
      <c r="AL2277" s="7">
        <v>75</v>
      </c>
    </row>
    <row r="2278" spans="33:38">
      <c r="AG2278"/>
      <c r="AK2278" s="36">
        <v>3571.5</v>
      </c>
      <c r="AL2278" s="7">
        <v>75</v>
      </c>
    </row>
    <row r="2279" spans="33:38">
      <c r="AG2279"/>
      <c r="AK2279" s="36">
        <v>3699</v>
      </c>
      <c r="AL2279" s="7">
        <v>90</v>
      </c>
    </row>
    <row r="2280" spans="33:38">
      <c r="AG2280"/>
      <c r="AK2280" s="36">
        <v>3747</v>
      </c>
      <c r="AL2280" s="7">
        <v>90</v>
      </c>
    </row>
    <row r="2281" spans="33:38">
      <c r="AG2281"/>
      <c r="AK2281" s="36">
        <v>4081.5</v>
      </c>
      <c r="AL2281" s="7">
        <v>90</v>
      </c>
    </row>
    <row r="2282" spans="33:38">
      <c r="AG2282"/>
      <c r="AK2282" s="36">
        <v>4756.5</v>
      </c>
      <c r="AL2282" s="7">
        <v>90</v>
      </c>
    </row>
    <row r="2283" spans="33:38">
      <c r="AG2283"/>
      <c r="AK2283" s="36">
        <v>5263.5</v>
      </c>
      <c r="AL2283" s="7">
        <v>100</v>
      </c>
    </row>
    <row r="2284" spans="33:38">
      <c r="AG2284"/>
      <c r="AK2284" s="36">
        <v>5653.5</v>
      </c>
      <c r="AL2284" s="7">
        <v>120</v>
      </c>
    </row>
    <row r="2285" spans="33:38">
      <c r="AG2285"/>
      <c r="AK2285" s="36">
        <v>5776.5</v>
      </c>
      <c r="AL2285" s="7">
        <v>130</v>
      </c>
    </row>
    <row r="2286" spans="33:38">
      <c r="AG2286"/>
      <c r="AK2286" s="36">
        <v>5542.5</v>
      </c>
      <c r="AL2286" s="7">
        <v>120</v>
      </c>
    </row>
    <row r="2287" spans="33:38">
      <c r="AG2287"/>
      <c r="AK2287" s="36">
        <v>5628</v>
      </c>
      <c r="AL2287" s="7">
        <v>120</v>
      </c>
    </row>
    <row r="2288" spans="33:38">
      <c r="AG2288"/>
      <c r="AK2288" s="36">
        <v>5770.5</v>
      </c>
      <c r="AL2288" s="7">
        <v>130</v>
      </c>
    </row>
    <row r="2289" spans="33:38">
      <c r="AG2289"/>
      <c r="AK2289" s="36">
        <v>5598</v>
      </c>
      <c r="AL2289" s="7">
        <v>120</v>
      </c>
    </row>
    <row r="2290" spans="33:38">
      <c r="AG2290"/>
      <c r="AK2290" s="36">
        <v>5497.5</v>
      </c>
      <c r="AL2290" s="7">
        <v>110</v>
      </c>
    </row>
    <row r="2291" spans="33:38">
      <c r="AG2291"/>
      <c r="AK2291" s="36">
        <v>5361</v>
      </c>
      <c r="AL2291" s="7">
        <v>105</v>
      </c>
    </row>
    <row r="2292" spans="33:38">
      <c r="AG2292"/>
      <c r="AK2292" s="36">
        <v>5463</v>
      </c>
      <c r="AL2292" s="7">
        <v>110</v>
      </c>
    </row>
    <row r="2293" spans="33:38">
      <c r="AG2293"/>
      <c r="AK2293" s="36">
        <v>5848.5</v>
      </c>
      <c r="AL2293" s="7">
        <v>130</v>
      </c>
    </row>
    <row r="2294" spans="33:38">
      <c r="AG2294"/>
      <c r="AK2294" s="36">
        <v>5694</v>
      </c>
      <c r="AL2294" s="7">
        <v>120</v>
      </c>
    </row>
    <row r="2295" spans="33:38">
      <c r="AG2295"/>
      <c r="AK2295" s="36">
        <v>5455.5</v>
      </c>
      <c r="AL2295" s="7">
        <v>110</v>
      </c>
    </row>
    <row r="2296" spans="33:38">
      <c r="AG2296"/>
      <c r="AK2296" s="36">
        <v>5035.5</v>
      </c>
      <c r="AL2296" s="7">
        <v>90</v>
      </c>
    </row>
    <row r="2297" spans="33:38">
      <c r="AG2297"/>
      <c r="AK2297" s="36">
        <v>4600.5</v>
      </c>
      <c r="AL2297" s="7">
        <v>90</v>
      </c>
    </row>
    <row r="2298" spans="33:38">
      <c r="AG2298"/>
      <c r="AK2298" s="36">
        <v>4308</v>
      </c>
      <c r="AL2298" s="7">
        <v>90</v>
      </c>
    </row>
    <row r="2299" spans="33:38">
      <c r="AG2299"/>
      <c r="AK2299" s="36">
        <v>3889.5</v>
      </c>
      <c r="AL2299" s="7">
        <v>90</v>
      </c>
    </row>
    <row r="2300" spans="33:38">
      <c r="AG2300"/>
      <c r="AK2300" s="36">
        <v>3643.5</v>
      </c>
      <c r="AL2300" s="7">
        <v>90</v>
      </c>
    </row>
    <row r="2301" spans="33:38">
      <c r="AG2301"/>
      <c r="AK2301" s="36">
        <v>3628.5</v>
      </c>
      <c r="AL2301" s="7">
        <v>90</v>
      </c>
    </row>
    <row r="2302" spans="33:38">
      <c r="AG2302"/>
      <c r="AK2302" s="36">
        <v>3622.5</v>
      </c>
      <c r="AL2302" s="7">
        <v>90</v>
      </c>
    </row>
    <row r="2303" spans="33:38">
      <c r="AG2303"/>
      <c r="AK2303" s="36">
        <v>3699</v>
      </c>
      <c r="AL2303" s="7">
        <v>90</v>
      </c>
    </row>
    <row r="2304" spans="33:38">
      <c r="AG2304"/>
      <c r="AK2304" s="36">
        <v>3874.5</v>
      </c>
      <c r="AL2304" s="7">
        <v>90</v>
      </c>
    </row>
    <row r="2305" spans="33:38">
      <c r="AG2305"/>
      <c r="AK2305" s="36">
        <v>4036.5</v>
      </c>
      <c r="AL2305" s="7">
        <v>90</v>
      </c>
    </row>
    <row r="2306" spans="33:38">
      <c r="AG2306"/>
      <c r="AK2306" s="36">
        <v>4629</v>
      </c>
      <c r="AL2306" s="7">
        <v>90</v>
      </c>
    </row>
    <row r="2307" spans="33:38">
      <c r="AG2307"/>
      <c r="AK2307" s="36">
        <v>5080.5</v>
      </c>
      <c r="AL2307" s="7">
        <v>90</v>
      </c>
    </row>
    <row r="2308" spans="33:38">
      <c r="AG2308"/>
      <c r="AK2308" s="36">
        <v>5562</v>
      </c>
      <c r="AL2308" s="7">
        <v>120</v>
      </c>
    </row>
    <row r="2309" spans="33:38">
      <c r="AG2309"/>
      <c r="AK2309" s="36">
        <v>5835</v>
      </c>
      <c r="AL2309" s="7">
        <v>130</v>
      </c>
    </row>
    <row r="2310" spans="33:38">
      <c r="AG2310"/>
      <c r="AK2310" s="36">
        <v>5265</v>
      </c>
      <c r="AL2310" s="7">
        <v>100</v>
      </c>
    </row>
    <row r="2311" spans="33:38">
      <c r="AG2311"/>
      <c r="AK2311" s="36">
        <v>5367</v>
      </c>
      <c r="AL2311" s="7">
        <v>105</v>
      </c>
    </row>
    <row r="2312" spans="33:38">
      <c r="AG2312"/>
      <c r="AK2312" s="36">
        <v>5511</v>
      </c>
      <c r="AL2312" s="7">
        <v>110</v>
      </c>
    </row>
    <row r="2313" spans="33:38">
      <c r="AG2313"/>
      <c r="AK2313" s="36">
        <v>5382</v>
      </c>
      <c r="AL2313" s="7">
        <v>105</v>
      </c>
    </row>
    <row r="2314" spans="33:38">
      <c r="AG2314"/>
      <c r="AK2314" s="36">
        <v>5334</v>
      </c>
      <c r="AL2314" s="7">
        <v>105</v>
      </c>
    </row>
    <row r="2315" spans="33:38">
      <c r="AG2315"/>
      <c r="AK2315" s="36">
        <v>5145</v>
      </c>
      <c r="AL2315" s="7">
        <v>95</v>
      </c>
    </row>
    <row r="2316" spans="33:38">
      <c r="AG2316"/>
      <c r="AK2316" s="36">
        <v>5212.5</v>
      </c>
      <c r="AL2316" s="7">
        <v>100</v>
      </c>
    </row>
    <row r="2317" spans="33:38">
      <c r="AG2317"/>
      <c r="AK2317" s="36">
        <v>5550</v>
      </c>
      <c r="AL2317" s="7">
        <v>120</v>
      </c>
    </row>
    <row r="2318" spans="33:38">
      <c r="AG2318"/>
      <c r="AK2318" s="36">
        <v>5395.5</v>
      </c>
      <c r="AL2318" s="7">
        <v>105</v>
      </c>
    </row>
    <row r="2319" spans="33:38">
      <c r="AG2319"/>
      <c r="AK2319" s="36">
        <v>5212.5</v>
      </c>
      <c r="AL2319" s="7">
        <v>100</v>
      </c>
    </row>
    <row r="2320" spans="33:38">
      <c r="AG2320"/>
      <c r="AK2320" s="36">
        <v>4929</v>
      </c>
      <c r="AL2320" s="7">
        <v>90</v>
      </c>
    </row>
    <row r="2321" spans="33:38">
      <c r="AG2321"/>
      <c r="AK2321" s="36">
        <v>4494</v>
      </c>
      <c r="AL2321" s="7">
        <v>90</v>
      </c>
    </row>
    <row r="2322" spans="33:38">
      <c r="AG2322"/>
      <c r="AK2322" s="36">
        <v>4144.5</v>
      </c>
      <c r="AL2322" s="7">
        <v>90</v>
      </c>
    </row>
    <row r="2323" spans="33:38">
      <c r="AG2323"/>
      <c r="AK2323" s="36">
        <v>3940.5</v>
      </c>
      <c r="AL2323" s="7">
        <v>90</v>
      </c>
    </row>
    <row r="2324" spans="33:38">
      <c r="AG2324"/>
      <c r="AK2324" s="36">
        <v>3856.5</v>
      </c>
      <c r="AL2324" s="7">
        <v>90</v>
      </c>
    </row>
    <row r="2325" spans="33:38">
      <c r="AG2325"/>
      <c r="AK2325" s="36">
        <v>3763.5</v>
      </c>
      <c r="AL2325" s="7">
        <v>90</v>
      </c>
    </row>
    <row r="2326" spans="33:38">
      <c r="AG2326"/>
      <c r="AK2326" s="36">
        <v>3721.5</v>
      </c>
      <c r="AL2326" s="7">
        <v>90</v>
      </c>
    </row>
    <row r="2327" spans="33:38">
      <c r="AG2327"/>
      <c r="AK2327" s="36">
        <v>3744</v>
      </c>
      <c r="AL2327" s="7">
        <v>90</v>
      </c>
    </row>
    <row r="2328" spans="33:38">
      <c r="AG2328"/>
      <c r="AK2328" s="36">
        <v>3742.5</v>
      </c>
      <c r="AL2328" s="7">
        <v>90</v>
      </c>
    </row>
    <row r="2329" spans="33:38">
      <c r="AG2329"/>
      <c r="AK2329" s="36">
        <v>3774</v>
      </c>
      <c r="AL2329" s="7">
        <v>90</v>
      </c>
    </row>
    <row r="2330" spans="33:38">
      <c r="AG2330"/>
      <c r="AK2330" s="36">
        <v>4144.5</v>
      </c>
      <c r="AL2330" s="7">
        <v>90</v>
      </c>
    </row>
    <row r="2331" spans="33:38">
      <c r="AG2331"/>
      <c r="AK2331" s="36">
        <v>4705.5</v>
      </c>
      <c r="AL2331" s="7">
        <v>90</v>
      </c>
    </row>
    <row r="2332" spans="33:38">
      <c r="AG2332"/>
      <c r="AK2332" s="36">
        <v>4984.5</v>
      </c>
      <c r="AL2332" s="7">
        <v>90</v>
      </c>
    </row>
    <row r="2333" spans="33:38">
      <c r="AG2333"/>
      <c r="AK2333" s="36">
        <v>5179.5</v>
      </c>
      <c r="AL2333" s="7">
        <v>95</v>
      </c>
    </row>
    <row r="2334" spans="33:38">
      <c r="AG2334"/>
      <c r="AK2334" s="36">
        <v>4888.5</v>
      </c>
      <c r="AL2334" s="7">
        <v>90</v>
      </c>
    </row>
    <row r="2335" spans="33:38">
      <c r="AG2335"/>
      <c r="AK2335" s="36">
        <v>4914</v>
      </c>
      <c r="AL2335" s="7">
        <v>90</v>
      </c>
    </row>
    <row r="2336" spans="33:38">
      <c r="AG2336"/>
      <c r="AK2336" s="36">
        <v>4984.5</v>
      </c>
      <c r="AL2336" s="7">
        <v>90</v>
      </c>
    </row>
    <row r="2337" spans="33:38">
      <c r="AG2337"/>
      <c r="AK2337" s="36">
        <v>4813.5</v>
      </c>
      <c r="AL2337" s="7">
        <v>90</v>
      </c>
    </row>
    <row r="2338" spans="33:38">
      <c r="AG2338"/>
      <c r="AK2338" s="36">
        <v>4692</v>
      </c>
      <c r="AL2338" s="7">
        <v>90</v>
      </c>
    </row>
    <row r="2339" spans="33:38">
      <c r="AG2339"/>
      <c r="AK2339" s="36">
        <v>4602</v>
      </c>
      <c r="AL2339" s="7">
        <v>90</v>
      </c>
    </row>
    <row r="2340" spans="33:38">
      <c r="AG2340"/>
      <c r="AK2340" s="36">
        <v>4704</v>
      </c>
      <c r="AL2340" s="7">
        <v>90</v>
      </c>
    </row>
    <row r="2341" spans="33:38">
      <c r="AG2341"/>
      <c r="AK2341" s="36">
        <v>5356.5</v>
      </c>
      <c r="AL2341" s="7">
        <v>105</v>
      </c>
    </row>
    <row r="2342" spans="33:38">
      <c r="AG2342"/>
      <c r="AK2342" s="36">
        <v>5182.5</v>
      </c>
      <c r="AL2342" s="7">
        <v>95</v>
      </c>
    </row>
    <row r="2343" spans="33:38">
      <c r="AG2343"/>
      <c r="AK2343" s="36">
        <v>4905</v>
      </c>
      <c r="AL2343" s="7">
        <v>90</v>
      </c>
    </row>
    <row r="2344" spans="33:38">
      <c r="AG2344"/>
      <c r="AK2344" s="36">
        <v>4593</v>
      </c>
      <c r="AL2344" s="7">
        <v>90</v>
      </c>
    </row>
    <row r="2345" spans="33:38">
      <c r="AG2345"/>
      <c r="AK2345" s="36">
        <v>4242</v>
      </c>
      <c r="AL2345" s="7">
        <v>90</v>
      </c>
    </row>
    <row r="2346" spans="33:38">
      <c r="AG2346"/>
      <c r="AK2346" s="36">
        <v>3978</v>
      </c>
      <c r="AL2346" s="7">
        <v>90</v>
      </c>
    </row>
    <row r="2347" spans="33:38">
      <c r="AG2347"/>
      <c r="AK2347" s="36">
        <v>3835.5</v>
      </c>
      <c r="AL2347" s="7">
        <v>90</v>
      </c>
    </row>
    <row r="2348" spans="33:38">
      <c r="AG2348"/>
      <c r="AK2348" s="36">
        <v>3754.5</v>
      </c>
      <c r="AL2348" s="7">
        <v>90</v>
      </c>
    </row>
    <row r="2349" spans="33:38">
      <c r="AG2349"/>
      <c r="AK2349" s="36">
        <v>3682.5</v>
      </c>
      <c r="AL2349" s="7">
        <v>90</v>
      </c>
    </row>
    <row r="2350" spans="33:38">
      <c r="AG2350"/>
      <c r="AK2350" s="36">
        <v>3642</v>
      </c>
      <c r="AL2350" s="7">
        <v>90</v>
      </c>
    </row>
    <row r="2351" spans="33:38">
      <c r="AG2351"/>
      <c r="AK2351" s="36">
        <v>3606</v>
      </c>
      <c r="AL2351" s="7">
        <v>90</v>
      </c>
    </row>
    <row r="2352" spans="33:38">
      <c r="AG2352"/>
      <c r="AK2352" s="36">
        <v>3448.5</v>
      </c>
      <c r="AL2352" s="7">
        <v>75</v>
      </c>
    </row>
    <row r="2353" spans="33:38">
      <c r="AG2353"/>
      <c r="AK2353" s="36">
        <v>3268.5</v>
      </c>
      <c r="AL2353" s="7">
        <v>75</v>
      </c>
    </row>
    <row r="2354" spans="33:38">
      <c r="AG2354"/>
      <c r="AK2354" s="36">
        <v>3336</v>
      </c>
      <c r="AL2354" s="7">
        <v>75</v>
      </c>
    </row>
    <row r="2355" spans="33:38">
      <c r="AG2355"/>
      <c r="AK2355" s="36">
        <v>3439.5</v>
      </c>
      <c r="AL2355" s="7">
        <v>75</v>
      </c>
    </row>
    <row r="2356" spans="33:38">
      <c r="AG2356"/>
      <c r="AK2356" s="36">
        <v>3696</v>
      </c>
      <c r="AL2356" s="7">
        <v>90</v>
      </c>
    </row>
    <row r="2357" spans="33:38">
      <c r="AG2357"/>
      <c r="AK2357" s="36">
        <v>3817.5</v>
      </c>
      <c r="AL2357" s="7">
        <v>90</v>
      </c>
    </row>
    <row r="2358" spans="33:38">
      <c r="AG2358"/>
      <c r="AK2358" s="36">
        <v>3690</v>
      </c>
      <c r="AL2358" s="7">
        <v>90</v>
      </c>
    </row>
    <row r="2359" spans="33:38">
      <c r="AG2359"/>
      <c r="AK2359" s="36">
        <v>3726</v>
      </c>
      <c r="AL2359" s="7">
        <v>90</v>
      </c>
    </row>
    <row r="2360" spans="33:38">
      <c r="AG2360"/>
      <c r="AK2360" s="36">
        <v>3703.5</v>
      </c>
      <c r="AL2360" s="7">
        <v>90</v>
      </c>
    </row>
    <row r="2361" spans="33:38">
      <c r="AG2361"/>
      <c r="AK2361" s="36">
        <v>3597</v>
      </c>
      <c r="AL2361" s="7">
        <v>75</v>
      </c>
    </row>
    <row r="2362" spans="33:38">
      <c r="AG2362"/>
      <c r="AK2362" s="36">
        <v>3603</v>
      </c>
      <c r="AL2362" s="7">
        <v>90</v>
      </c>
    </row>
    <row r="2363" spans="33:38">
      <c r="AG2363"/>
      <c r="AK2363" s="36">
        <v>3697.5</v>
      </c>
      <c r="AL2363" s="7">
        <v>90</v>
      </c>
    </row>
    <row r="2364" spans="33:38">
      <c r="AG2364"/>
      <c r="AK2364" s="36">
        <v>4071</v>
      </c>
      <c r="AL2364" s="7">
        <v>90</v>
      </c>
    </row>
    <row r="2365" spans="33:38">
      <c r="AG2365"/>
      <c r="AK2365" s="36">
        <v>4606.5</v>
      </c>
      <c r="AL2365" s="7">
        <v>90</v>
      </c>
    </row>
    <row r="2366" spans="33:38">
      <c r="AG2366"/>
      <c r="AK2366" s="36">
        <v>4515</v>
      </c>
      <c r="AL2366" s="7">
        <v>90</v>
      </c>
    </row>
    <row r="2367" spans="33:38">
      <c r="AG2367"/>
      <c r="AK2367" s="36">
        <v>4431</v>
      </c>
      <c r="AL2367" s="7">
        <v>90</v>
      </c>
    </row>
    <row r="2368" spans="33:38">
      <c r="AG2368"/>
      <c r="AK2368" s="36">
        <v>4134</v>
      </c>
      <c r="AL2368" s="7">
        <v>90</v>
      </c>
    </row>
    <row r="2369" spans="33:38">
      <c r="AG2369"/>
      <c r="AK2369" s="36">
        <v>3930</v>
      </c>
      <c r="AL2369" s="7">
        <v>90</v>
      </c>
    </row>
    <row r="2370" spans="33:38">
      <c r="AG2370"/>
      <c r="AK2370" s="36">
        <v>3661.5</v>
      </c>
      <c r="AL2370" s="7">
        <v>90</v>
      </c>
    </row>
    <row r="2371" spans="33:38">
      <c r="AG2371"/>
      <c r="AK2371" s="36">
        <v>3408</v>
      </c>
      <c r="AL2371" s="7">
        <v>75</v>
      </c>
    </row>
    <row r="2372" spans="33:38">
      <c r="AG2372"/>
      <c r="AK2372" s="36">
        <v>3291</v>
      </c>
      <c r="AL2372" s="7">
        <v>75</v>
      </c>
    </row>
    <row r="2373" spans="33:38">
      <c r="AG2373"/>
      <c r="AK2373" s="36">
        <v>3231</v>
      </c>
      <c r="AL2373" s="7">
        <v>75</v>
      </c>
    </row>
    <row r="2374" spans="33:38">
      <c r="AG2374"/>
      <c r="AK2374" s="36">
        <v>3160.5</v>
      </c>
      <c r="AL2374" s="7">
        <v>50</v>
      </c>
    </row>
    <row r="2375" spans="33:38">
      <c r="AG2375"/>
      <c r="AK2375" s="36">
        <v>3301.5</v>
      </c>
      <c r="AL2375" s="7">
        <v>75</v>
      </c>
    </row>
    <row r="2376" spans="33:38">
      <c r="AG2376"/>
      <c r="AK2376" s="36">
        <v>3297</v>
      </c>
      <c r="AL2376" s="7">
        <v>75</v>
      </c>
    </row>
    <row r="2377" spans="33:38">
      <c r="AG2377"/>
      <c r="AK2377" s="36">
        <v>3411</v>
      </c>
      <c r="AL2377" s="7">
        <v>75</v>
      </c>
    </row>
    <row r="2378" spans="33:38">
      <c r="AG2378"/>
      <c r="AK2378" s="36">
        <v>3934.5</v>
      </c>
      <c r="AL2378" s="7">
        <v>90</v>
      </c>
    </row>
    <row r="2379" spans="33:38">
      <c r="AG2379"/>
      <c r="AK2379" s="36">
        <v>4518</v>
      </c>
      <c r="AL2379" s="7">
        <v>90</v>
      </c>
    </row>
    <row r="2380" spans="33:38">
      <c r="AG2380"/>
      <c r="AK2380" s="36">
        <v>4879.5</v>
      </c>
      <c r="AL2380" s="7">
        <v>90</v>
      </c>
    </row>
    <row r="2381" spans="33:38">
      <c r="AG2381"/>
      <c r="AK2381" s="36">
        <v>5061</v>
      </c>
      <c r="AL2381" s="7">
        <v>90</v>
      </c>
    </row>
    <row r="2382" spans="33:38">
      <c r="AG2382"/>
      <c r="AK2382" s="36">
        <v>4857</v>
      </c>
      <c r="AL2382" s="7">
        <v>90</v>
      </c>
    </row>
    <row r="2383" spans="33:38">
      <c r="AG2383"/>
      <c r="AK2383" s="36">
        <v>4908</v>
      </c>
      <c r="AL2383" s="7">
        <v>90</v>
      </c>
    </row>
    <row r="2384" spans="33:38">
      <c r="AG2384"/>
      <c r="AK2384" s="36">
        <v>4945.5</v>
      </c>
      <c r="AL2384" s="7">
        <v>90</v>
      </c>
    </row>
    <row r="2385" spans="33:38">
      <c r="AG2385"/>
      <c r="AK2385" s="36">
        <v>4864.5</v>
      </c>
      <c r="AL2385" s="7">
        <v>90</v>
      </c>
    </row>
    <row r="2386" spans="33:38">
      <c r="AG2386"/>
      <c r="AK2386" s="36">
        <v>4756.5</v>
      </c>
      <c r="AL2386" s="7">
        <v>90</v>
      </c>
    </row>
    <row r="2387" spans="33:38">
      <c r="AG2387"/>
      <c r="AK2387" s="36">
        <v>4582.5</v>
      </c>
      <c r="AL2387" s="7">
        <v>90</v>
      </c>
    </row>
    <row r="2388" spans="33:38">
      <c r="AG2388"/>
      <c r="AK2388" s="36">
        <v>4537.5</v>
      </c>
      <c r="AL2388" s="7">
        <v>90</v>
      </c>
    </row>
    <row r="2389" spans="33:38">
      <c r="AG2389"/>
      <c r="AK2389" s="36">
        <v>5227.5</v>
      </c>
      <c r="AL2389" s="7">
        <v>100</v>
      </c>
    </row>
    <row r="2390" spans="33:38">
      <c r="AG2390"/>
      <c r="AK2390" s="36">
        <v>5043</v>
      </c>
      <c r="AL2390" s="7">
        <v>90</v>
      </c>
    </row>
    <row r="2391" spans="33:38">
      <c r="AG2391"/>
      <c r="AK2391" s="36">
        <v>4804.5</v>
      </c>
      <c r="AL2391" s="7">
        <v>90</v>
      </c>
    </row>
    <row r="2392" spans="33:38">
      <c r="AG2392"/>
      <c r="AK2392" s="36">
        <v>4392</v>
      </c>
      <c r="AL2392" s="7">
        <v>90</v>
      </c>
    </row>
    <row r="2393" spans="33:38">
      <c r="AG2393"/>
      <c r="AK2393" s="36">
        <v>4101</v>
      </c>
      <c r="AL2393" s="7">
        <v>90</v>
      </c>
    </row>
    <row r="2394" spans="33:38">
      <c r="AG2394"/>
      <c r="AK2394" s="36">
        <v>3883.5</v>
      </c>
      <c r="AL2394" s="7">
        <v>90</v>
      </c>
    </row>
    <row r="2395" spans="33:38">
      <c r="AG2395"/>
      <c r="AK2395" s="36">
        <v>3723</v>
      </c>
      <c r="AL2395" s="7">
        <v>90</v>
      </c>
    </row>
    <row r="2396" spans="33:38">
      <c r="AG2396"/>
      <c r="AK2396" s="36">
        <v>3643.5</v>
      </c>
      <c r="AL2396" s="7">
        <v>90</v>
      </c>
    </row>
    <row r="2397" spans="33:38">
      <c r="AG2397"/>
      <c r="AK2397" s="36">
        <v>3957</v>
      </c>
      <c r="AL2397" s="7">
        <v>90</v>
      </c>
    </row>
    <row r="2398" spans="33:38">
      <c r="AG2398"/>
      <c r="AK2398" s="36">
        <v>3513</v>
      </c>
      <c r="AL2398" s="7">
        <v>75</v>
      </c>
    </row>
    <row r="2399" spans="33:38">
      <c r="AG2399"/>
      <c r="AK2399" s="36">
        <v>3528</v>
      </c>
      <c r="AL2399" s="7">
        <v>75</v>
      </c>
    </row>
    <row r="2400" spans="33:38">
      <c r="AG2400"/>
      <c r="AK2400" s="36">
        <v>3439.5</v>
      </c>
      <c r="AL2400" s="7">
        <v>75</v>
      </c>
    </row>
    <row r="2401" spans="33:38">
      <c r="AG2401"/>
      <c r="AK2401" s="36">
        <v>3364.5</v>
      </c>
      <c r="AL2401" s="7">
        <v>75</v>
      </c>
    </row>
    <row r="2402" spans="33:38">
      <c r="AG2402"/>
      <c r="AK2402" s="36">
        <v>3588</v>
      </c>
      <c r="AL2402" s="7">
        <v>75</v>
      </c>
    </row>
    <row r="2403" spans="33:38">
      <c r="AG2403"/>
      <c r="AK2403" s="36">
        <v>3846</v>
      </c>
      <c r="AL2403" s="7">
        <v>90</v>
      </c>
    </row>
    <row r="2404" spans="33:38">
      <c r="AG2404"/>
      <c r="AK2404" s="36">
        <v>4336.5</v>
      </c>
      <c r="AL2404" s="7">
        <v>90</v>
      </c>
    </row>
    <row r="2405" spans="33:38">
      <c r="AG2405"/>
      <c r="AK2405" s="36">
        <v>4560</v>
      </c>
      <c r="AL2405" s="7">
        <v>90</v>
      </c>
    </row>
    <row r="2406" spans="33:38">
      <c r="AG2406"/>
      <c r="AK2406" s="36">
        <v>4335</v>
      </c>
      <c r="AL2406" s="7">
        <v>90</v>
      </c>
    </row>
    <row r="2407" spans="33:38">
      <c r="AG2407"/>
      <c r="AK2407" s="36">
        <v>4357.5</v>
      </c>
      <c r="AL2407" s="7">
        <v>90</v>
      </c>
    </row>
    <row r="2408" spans="33:38">
      <c r="AG2408"/>
      <c r="AK2408" s="36">
        <v>4416</v>
      </c>
      <c r="AL2408" s="7">
        <v>90</v>
      </c>
    </row>
    <row r="2409" spans="33:38">
      <c r="AG2409"/>
      <c r="AK2409" s="36">
        <v>4324.5</v>
      </c>
      <c r="AL2409" s="7">
        <v>90</v>
      </c>
    </row>
    <row r="2410" spans="33:38">
      <c r="AG2410"/>
      <c r="AK2410" s="36">
        <v>4123.5</v>
      </c>
      <c r="AL2410" s="7">
        <v>90</v>
      </c>
    </row>
    <row r="2411" spans="33:38">
      <c r="AG2411"/>
      <c r="AK2411" s="36">
        <v>4024.5</v>
      </c>
      <c r="AL2411" s="7">
        <v>90</v>
      </c>
    </row>
    <row r="2412" spans="33:38">
      <c r="AG2412"/>
      <c r="AK2412" s="36">
        <v>4453.5</v>
      </c>
      <c r="AL2412" s="7">
        <v>90</v>
      </c>
    </row>
    <row r="2413" spans="33:38">
      <c r="AG2413"/>
      <c r="AK2413" s="36">
        <v>5109</v>
      </c>
      <c r="AL2413" s="7">
        <v>95</v>
      </c>
    </row>
    <row r="2414" spans="33:38">
      <c r="AG2414"/>
      <c r="AK2414" s="36">
        <v>5085</v>
      </c>
      <c r="AL2414" s="7">
        <v>90</v>
      </c>
    </row>
    <row r="2415" spans="33:38">
      <c r="AG2415"/>
      <c r="AK2415" s="36">
        <v>4932</v>
      </c>
      <c r="AL2415" s="7">
        <v>90</v>
      </c>
    </row>
    <row r="2416" spans="33:38">
      <c r="AG2416"/>
      <c r="AK2416" s="36">
        <v>4636.5</v>
      </c>
      <c r="AL2416" s="7">
        <v>90</v>
      </c>
    </row>
    <row r="2417" spans="33:38">
      <c r="AG2417"/>
      <c r="AK2417" s="36">
        <v>4158</v>
      </c>
      <c r="AL2417" s="7">
        <v>90</v>
      </c>
    </row>
    <row r="2418" spans="33:38">
      <c r="AG2418"/>
      <c r="AK2418" s="36">
        <v>3922.5</v>
      </c>
      <c r="AL2418" s="7">
        <v>90</v>
      </c>
    </row>
    <row r="2419" spans="33:38">
      <c r="AG2419"/>
      <c r="AK2419" s="36">
        <v>3823.5</v>
      </c>
      <c r="AL2419" s="7">
        <v>90</v>
      </c>
    </row>
    <row r="2420" spans="33:38">
      <c r="AG2420"/>
      <c r="AK2420" s="36">
        <v>3675</v>
      </c>
      <c r="AL2420" s="7">
        <v>90</v>
      </c>
    </row>
    <row r="2421" spans="33:38">
      <c r="AG2421"/>
      <c r="AK2421" s="36">
        <v>3550.5</v>
      </c>
      <c r="AL2421" s="7">
        <v>75</v>
      </c>
    </row>
    <row r="2422" spans="33:38">
      <c r="AG2422"/>
      <c r="AK2422" s="36">
        <v>3571.5</v>
      </c>
      <c r="AL2422" s="7">
        <v>75</v>
      </c>
    </row>
    <row r="2423" spans="33:38">
      <c r="AG2423"/>
      <c r="AK2423" s="36">
        <v>3699</v>
      </c>
      <c r="AL2423" s="7">
        <v>90</v>
      </c>
    </row>
    <row r="2424" spans="33:38">
      <c r="AG2424"/>
      <c r="AK2424" s="36">
        <v>3747</v>
      </c>
      <c r="AL2424" s="7">
        <v>90</v>
      </c>
    </row>
    <row r="2425" spans="33:38">
      <c r="AG2425"/>
      <c r="AK2425" s="36">
        <v>4081.5</v>
      </c>
      <c r="AL2425" s="7">
        <v>90</v>
      </c>
    </row>
    <row r="2426" spans="33:38">
      <c r="AG2426"/>
      <c r="AK2426" s="36">
        <v>4756.5</v>
      </c>
      <c r="AL2426" s="7">
        <v>90</v>
      </c>
    </row>
    <row r="2427" spans="33:38">
      <c r="AG2427"/>
      <c r="AK2427" s="36">
        <v>5263.5</v>
      </c>
      <c r="AL2427" s="7">
        <v>100</v>
      </c>
    </row>
    <row r="2428" spans="33:38">
      <c r="AG2428"/>
      <c r="AK2428" s="36">
        <v>5653.5</v>
      </c>
      <c r="AL2428" s="7">
        <v>120</v>
      </c>
    </row>
    <row r="2429" spans="33:38">
      <c r="AG2429"/>
      <c r="AK2429" s="36">
        <v>5776.5</v>
      </c>
      <c r="AL2429" s="7">
        <v>130</v>
      </c>
    </row>
    <row r="2430" spans="33:38">
      <c r="AG2430"/>
      <c r="AK2430" s="36">
        <v>5542.5</v>
      </c>
      <c r="AL2430" s="7">
        <v>120</v>
      </c>
    </row>
    <row r="2431" spans="33:38">
      <c r="AG2431"/>
      <c r="AK2431" s="36">
        <v>5628</v>
      </c>
      <c r="AL2431" s="7">
        <v>120</v>
      </c>
    </row>
    <row r="2432" spans="33:38">
      <c r="AG2432"/>
      <c r="AK2432" s="36">
        <v>5770.5</v>
      </c>
      <c r="AL2432" s="7">
        <v>130</v>
      </c>
    </row>
    <row r="2433" spans="33:38">
      <c r="AG2433"/>
      <c r="AK2433" s="36">
        <v>5598</v>
      </c>
      <c r="AL2433" s="7">
        <v>120</v>
      </c>
    </row>
    <row r="2434" spans="33:38">
      <c r="AG2434"/>
      <c r="AK2434" s="36">
        <v>5497.5</v>
      </c>
      <c r="AL2434" s="7">
        <v>110</v>
      </c>
    </row>
    <row r="2435" spans="33:38">
      <c r="AG2435"/>
      <c r="AK2435" s="36">
        <v>5361</v>
      </c>
      <c r="AL2435" s="7">
        <v>105</v>
      </c>
    </row>
    <row r="2436" spans="33:38">
      <c r="AG2436"/>
      <c r="AK2436" s="36">
        <v>5463</v>
      </c>
      <c r="AL2436" s="7">
        <v>110</v>
      </c>
    </row>
    <row r="2437" spans="33:38">
      <c r="AG2437"/>
      <c r="AK2437" s="36">
        <v>5848.5</v>
      </c>
      <c r="AL2437" s="7">
        <v>130</v>
      </c>
    </row>
    <row r="2438" spans="33:38">
      <c r="AG2438"/>
      <c r="AK2438" s="36">
        <v>5694</v>
      </c>
      <c r="AL2438" s="7">
        <v>120</v>
      </c>
    </row>
    <row r="2439" spans="33:38">
      <c r="AG2439"/>
      <c r="AK2439" s="36">
        <v>5455.5</v>
      </c>
      <c r="AL2439" s="7">
        <v>110</v>
      </c>
    </row>
    <row r="2440" spans="33:38">
      <c r="AG2440"/>
      <c r="AK2440" s="36">
        <v>5035.5</v>
      </c>
      <c r="AL2440" s="7">
        <v>90</v>
      </c>
    </row>
    <row r="2441" spans="33:38">
      <c r="AG2441"/>
      <c r="AK2441" s="36">
        <v>4600.5</v>
      </c>
      <c r="AL2441" s="7">
        <v>90</v>
      </c>
    </row>
    <row r="2442" spans="33:38">
      <c r="AG2442"/>
      <c r="AK2442" s="36">
        <v>4308</v>
      </c>
      <c r="AL2442" s="7">
        <v>90</v>
      </c>
    </row>
    <row r="2443" spans="33:38">
      <c r="AG2443"/>
      <c r="AK2443" s="36">
        <v>3823.5</v>
      </c>
      <c r="AL2443" s="7">
        <v>90</v>
      </c>
    </row>
    <row r="2444" spans="33:38">
      <c r="AG2444"/>
      <c r="AK2444" s="36">
        <v>3675</v>
      </c>
      <c r="AL2444" s="7">
        <v>90</v>
      </c>
    </row>
    <row r="2445" spans="33:38">
      <c r="AG2445"/>
      <c r="AK2445" s="36">
        <v>3550.5</v>
      </c>
      <c r="AL2445" s="7">
        <v>75</v>
      </c>
    </row>
    <row r="2446" spans="33:38">
      <c r="AG2446"/>
      <c r="AK2446" s="36">
        <v>3571.5</v>
      </c>
      <c r="AL2446" s="7">
        <v>75</v>
      </c>
    </row>
    <row r="2447" spans="33:38">
      <c r="AG2447"/>
      <c r="AK2447" s="36">
        <v>3699</v>
      </c>
      <c r="AL2447" s="7">
        <v>90</v>
      </c>
    </row>
    <row r="2448" spans="33:38">
      <c r="AG2448"/>
      <c r="AK2448" s="36">
        <v>3747</v>
      </c>
      <c r="AL2448" s="7">
        <v>90</v>
      </c>
    </row>
    <row r="2449" spans="33:38">
      <c r="AG2449"/>
      <c r="AK2449" s="36">
        <v>4081.5</v>
      </c>
      <c r="AL2449" s="7">
        <v>90</v>
      </c>
    </row>
    <row r="2450" spans="33:38">
      <c r="AG2450"/>
      <c r="AK2450" s="36">
        <v>4756.5</v>
      </c>
      <c r="AL2450" s="7">
        <v>90</v>
      </c>
    </row>
    <row r="2451" spans="33:38">
      <c r="AG2451"/>
      <c r="AK2451" s="36">
        <v>5263.5</v>
      </c>
      <c r="AL2451" s="7">
        <v>100</v>
      </c>
    </row>
    <row r="2452" spans="33:38">
      <c r="AG2452"/>
      <c r="AK2452" s="36">
        <v>5653.5</v>
      </c>
      <c r="AL2452" s="7">
        <v>120</v>
      </c>
    </row>
    <row r="2453" spans="33:38">
      <c r="AG2453"/>
      <c r="AK2453" s="36">
        <v>5776.5</v>
      </c>
      <c r="AL2453" s="7">
        <v>130</v>
      </c>
    </row>
    <row r="2454" spans="33:38">
      <c r="AG2454"/>
      <c r="AK2454" s="36">
        <v>5542.5</v>
      </c>
      <c r="AL2454" s="7">
        <v>120</v>
      </c>
    </row>
    <row r="2455" spans="33:38">
      <c r="AG2455"/>
      <c r="AK2455" s="36">
        <v>5628</v>
      </c>
      <c r="AL2455" s="7">
        <v>120</v>
      </c>
    </row>
    <row r="2456" spans="33:38">
      <c r="AG2456"/>
      <c r="AK2456" s="36">
        <v>5770.5</v>
      </c>
      <c r="AL2456" s="7">
        <v>130</v>
      </c>
    </row>
    <row r="2457" spans="33:38">
      <c r="AG2457"/>
      <c r="AK2457" s="36">
        <v>5598</v>
      </c>
      <c r="AL2457" s="7">
        <v>120</v>
      </c>
    </row>
    <row r="2458" spans="33:38">
      <c r="AG2458"/>
      <c r="AK2458" s="36">
        <v>5497.5</v>
      </c>
      <c r="AL2458" s="7">
        <v>110</v>
      </c>
    </row>
    <row r="2459" spans="33:38">
      <c r="AG2459"/>
      <c r="AK2459" s="36">
        <v>5361</v>
      </c>
      <c r="AL2459" s="7">
        <v>105</v>
      </c>
    </row>
    <row r="2460" spans="33:38">
      <c r="AG2460"/>
      <c r="AK2460" s="36">
        <v>5463</v>
      </c>
      <c r="AL2460" s="7">
        <v>110</v>
      </c>
    </row>
    <row r="2461" spans="33:38">
      <c r="AG2461"/>
      <c r="AK2461" s="36">
        <v>5848.5</v>
      </c>
      <c r="AL2461" s="7">
        <v>130</v>
      </c>
    </row>
    <row r="2462" spans="33:38">
      <c r="AG2462"/>
      <c r="AK2462" s="36">
        <v>5694</v>
      </c>
      <c r="AL2462" s="7">
        <v>120</v>
      </c>
    </row>
    <row r="2463" spans="33:38">
      <c r="AG2463"/>
      <c r="AK2463" s="36">
        <v>5455.5</v>
      </c>
      <c r="AL2463" s="7">
        <v>110</v>
      </c>
    </row>
    <row r="2464" spans="33:38">
      <c r="AG2464"/>
      <c r="AK2464" s="36">
        <v>5035.5</v>
      </c>
      <c r="AL2464" s="7">
        <v>90</v>
      </c>
    </row>
    <row r="2465" spans="33:38">
      <c r="AG2465"/>
      <c r="AK2465" s="36">
        <v>4600.5</v>
      </c>
      <c r="AL2465" s="7">
        <v>90</v>
      </c>
    </row>
    <row r="2466" spans="33:38">
      <c r="AG2466"/>
      <c r="AK2466" s="36">
        <v>4308</v>
      </c>
      <c r="AL2466" s="7">
        <v>90</v>
      </c>
    </row>
    <row r="2467" spans="33:38">
      <c r="AG2467"/>
      <c r="AK2467" s="36">
        <v>3889.5</v>
      </c>
      <c r="AL2467" s="7">
        <v>90</v>
      </c>
    </row>
    <row r="2468" spans="33:38">
      <c r="AG2468"/>
      <c r="AK2468" s="36">
        <v>3643.5</v>
      </c>
      <c r="AL2468" s="7">
        <v>90</v>
      </c>
    </row>
    <row r="2469" spans="33:38">
      <c r="AG2469"/>
      <c r="AK2469" s="36">
        <v>3628.5</v>
      </c>
      <c r="AL2469" s="7">
        <v>90</v>
      </c>
    </row>
    <row r="2470" spans="33:38">
      <c r="AG2470"/>
      <c r="AK2470" s="36">
        <v>3622.5</v>
      </c>
      <c r="AL2470" s="7">
        <v>90</v>
      </c>
    </row>
    <row r="2471" spans="33:38">
      <c r="AG2471"/>
      <c r="AK2471" s="36">
        <v>3699</v>
      </c>
      <c r="AL2471" s="7">
        <v>90</v>
      </c>
    </row>
    <row r="2472" spans="33:38">
      <c r="AG2472"/>
      <c r="AK2472" s="36">
        <v>3874.5</v>
      </c>
      <c r="AL2472" s="7">
        <v>90</v>
      </c>
    </row>
    <row r="2473" spans="33:38">
      <c r="AG2473"/>
      <c r="AK2473" s="36">
        <v>4036.5</v>
      </c>
      <c r="AL2473" s="7">
        <v>90</v>
      </c>
    </row>
    <row r="2474" spans="33:38">
      <c r="AG2474"/>
      <c r="AK2474" s="36">
        <v>4629</v>
      </c>
      <c r="AL2474" s="7">
        <v>90</v>
      </c>
    </row>
    <row r="2475" spans="33:38">
      <c r="AG2475"/>
      <c r="AK2475" s="36">
        <v>5080.5</v>
      </c>
      <c r="AL2475" s="7">
        <v>90</v>
      </c>
    </row>
    <row r="2476" spans="33:38">
      <c r="AG2476"/>
      <c r="AK2476" s="36">
        <v>5562</v>
      </c>
      <c r="AL2476" s="7">
        <v>120</v>
      </c>
    </row>
    <row r="2477" spans="33:38">
      <c r="AG2477"/>
      <c r="AK2477" s="36">
        <v>5835</v>
      </c>
      <c r="AL2477" s="7">
        <v>130</v>
      </c>
    </row>
    <row r="2478" spans="33:38">
      <c r="AG2478"/>
      <c r="AK2478" s="36">
        <v>5265</v>
      </c>
      <c r="AL2478" s="7">
        <v>100</v>
      </c>
    </row>
    <row r="2479" spans="33:38">
      <c r="AG2479"/>
      <c r="AK2479" s="36">
        <v>5367</v>
      </c>
      <c r="AL2479" s="7">
        <v>105</v>
      </c>
    </row>
    <row r="2480" spans="33:38">
      <c r="AG2480"/>
      <c r="AK2480" s="36">
        <v>5511</v>
      </c>
      <c r="AL2480" s="7">
        <v>110</v>
      </c>
    </row>
    <row r="2481" spans="33:38">
      <c r="AG2481"/>
      <c r="AK2481" s="36">
        <v>5382</v>
      </c>
      <c r="AL2481" s="7">
        <v>105</v>
      </c>
    </row>
    <row r="2482" spans="33:38">
      <c r="AG2482"/>
      <c r="AK2482" s="36">
        <v>5334</v>
      </c>
      <c r="AL2482" s="7">
        <v>105</v>
      </c>
    </row>
    <row r="2483" spans="33:38">
      <c r="AG2483"/>
      <c r="AK2483" s="36">
        <v>5145</v>
      </c>
      <c r="AL2483" s="7">
        <v>95</v>
      </c>
    </row>
    <row r="2484" spans="33:38">
      <c r="AG2484"/>
      <c r="AK2484" s="36">
        <v>5212.5</v>
      </c>
      <c r="AL2484" s="7">
        <v>100</v>
      </c>
    </row>
    <row r="2485" spans="33:38">
      <c r="AG2485"/>
      <c r="AK2485" s="36">
        <v>5550</v>
      </c>
      <c r="AL2485" s="7">
        <v>120</v>
      </c>
    </row>
    <row r="2486" spans="33:38">
      <c r="AG2486"/>
      <c r="AK2486" s="36">
        <v>5395.5</v>
      </c>
      <c r="AL2486" s="7">
        <v>105</v>
      </c>
    </row>
    <row r="2487" spans="33:38">
      <c r="AG2487"/>
      <c r="AK2487" s="36">
        <v>5212.5</v>
      </c>
      <c r="AL2487" s="7">
        <v>100</v>
      </c>
    </row>
    <row r="2488" spans="33:38">
      <c r="AG2488"/>
      <c r="AK2488" s="36">
        <v>4929</v>
      </c>
      <c r="AL2488" s="7">
        <v>90</v>
      </c>
    </row>
    <row r="2489" spans="33:38">
      <c r="AG2489"/>
      <c r="AK2489" s="36">
        <v>4494</v>
      </c>
      <c r="AL2489" s="7">
        <v>90</v>
      </c>
    </row>
    <row r="2490" spans="33:38">
      <c r="AG2490"/>
      <c r="AK2490" s="36">
        <v>4144.5</v>
      </c>
      <c r="AL2490" s="7">
        <v>90</v>
      </c>
    </row>
    <row r="2491" spans="33:38">
      <c r="AG2491"/>
      <c r="AK2491" s="36">
        <v>3940.5</v>
      </c>
      <c r="AL2491" s="7">
        <v>90</v>
      </c>
    </row>
    <row r="2492" spans="33:38">
      <c r="AG2492"/>
      <c r="AK2492" s="36">
        <v>3856.5</v>
      </c>
      <c r="AL2492" s="7">
        <v>90</v>
      </c>
    </row>
    <row r="2493" spans="33:38">
      <c r="AG2493"/>
      <c r="AK2493" s="36">
        <v>3763.5</v>
      </c>
      <c r="AL2493" s="7">
        <v>90</v>
      </c>
    </row>
    <row r="2494" spans="33:38">
      <c r="AG2494"/>
      <c r="AK2494" s="36">
        <v>3721.5</v>
      </c>
      <c r="AL2494" s="7">
        <v>90</v>
      </c>
    </row>
    <row r="2495" spans="33:38">
      <c r="AG2495"/>
      <c r="AK2495" s="36">
        <v>3744</v>
      </c>
      <c r="AL2495" s="7">
        <v>90</v>
      </c>
    </row>
    <row r="2496" spans="33:38">
      <c r="AG2496"/>
      <c r="AK2496" s="36">
        <v>3742.5</v>
      </c>
      <c r="AL2496" s="7">
        <v>90</v>
      </c>
    </row>
    <row r="2497" spans="33:38">
      <c r="AG2497"/>
      <c r="AK2497" s="36">
        <v>3774</v>
      </c>
      <c r="AL2497" s="7">
        <v>90</v>
      </c>
    </row>
    <row r="2498" spans="33:38">
      <c r="AG2498"/>
      <c r="AK2498" s="36">
        <v>4144.5</v>
      </c>
      <c r="AL2498" s="7">
        <v>90</v>
      </c>
    </row>
    <row r="2499" spans="33:38">
      <c r="AG2499"/>
      <c r="AK2499" s="36">
        <v>4705.5</v>
      </c>
      <c r="AL2499" s="7">
        <v>90</v>
      </c>
    </row>
    <row r="2500" spans="33:38">
      <c r="AG2500"/>
      <c r="AK2500" s="36">
        <v>4984.5</v>
      </c>
      <c r="AL2500" s="7">
        <v>90</v>
      </c>
    </row>
    <row r="2501" spans="33:38">
      <c r="AG2501"/>
      <c r="AK2501" s="36">
        <v>5179.5</v>
      </c>
      <c r="AL2501" s="7">
        <v>95</v>
      </c>
    </row>
    <row r="2502" spans="33:38">
      <c r="AG2502"/>
      <c r="AK2502" s="36">
        <v>4888.5</v>
      </c>
      <c r="AL2502" s="7">
        <v>90</v>
      </c>
    </row>
    <row r="2503" spans="33:38">
      <c r="AG2503"/>
      <c r="AK2503" s="36">
        <v>4914</v>
      </c>
      <c r="AL2503" s="7">
        <v>90</v>
      </c>
    </row>
    <row r="2504" spans="33:38">
      <c r="AG2504"/>
      <c r="AK2504" s="36">
        <v>4984.5</v>
      </c>
      <c r="AL2504" s="7">
        <v>90</v>
      </c>
    </row>
    <row r="2505" spans="33:38">
      <c r="AG2505"/>
      <c r="AK2505" s="36">
        <v>4813.5</v>
      </c>
      <c r="AL2505" s="7">
        <v>90</v>
      </c>
    </row>
    <row r="2506" spans="33:38">
      <c r="AG2506"/>
      <c r="AK2506" s="36">
        <v>4692</v>
      </c>
      <c r="AL2506" s="7">
        <v>90</v>
      </c>
    </row>
    <row r="2507" spans="33:38">
      <c r="AG2507"/>
      <c r="AK2507" s="36">
        <v>4602</v>
      </c>
      <c r="AL2507" s="7">
        <v>90</v>
      </c>
    </row>
    <row r="2508" spans="33:38">
      <c r="AG2508"/>
      <c r="AK2508" s="36">
        <v>4704</v>
      </c>
      <c r="AL2508" s="7">
        <v>90</v>
      </c>
    </row>
    <row r="2509" spans="33:38">
      <c r="AG2509"/>
      <c r="AK2509" s="36">
        <v>5356.5</v>
      </c>
      <c r="AL2509" s="7">
        <v>105</v>
      </c>
    </row>
    <row r="2510" spans="33:38">
      <c r="AG2510"/>
      <c r="AK2510" s="36">
        <v>5182.5</v>
      </c>
      <c r="AL2510" s="7">
        <v>95</v>
      </c>
    </row>
    <row r="2511" spans="33:38">
      <c r="AG2511"/>
      <c r="AK2511" s="36">
        <v>4905</v>
      </c>
      <c r="AL2511" s="7">
        <v>90</v>
      </c>
    </row>
    <row r="2512" spans="33:38">
      <c r="AG2512"/>
      <c r="AK2512" s="36">
        <v>4593</v>
      </c>
      <c r="AL2512" s="7">
        <v>90</v>
      </c>
    </row>
    <row r="2513" spans="33:38">
      <c r="AG2513"/>
      <c r="AK2513" s="36">
        <v>4242</v>
      </c>
      <c r="AL2513" s="7">
        <v>90</v>
      </c>
    </row>
    <row r="2514" spans="33:38">
      <c r="AG2514"/>
      <c r="AK2514" s="36">
        <v>3978</v>
      </c>
      <c r="AL2514" s="7">
        <v>90</v>
      </c>
    </row>
    <row r="2515" spans="33:38">
      <c r="AG2515"/>
      <c r="AK2515" s="36">
        <v>3835.5</v>
      </c>
      <c r="AL2515" s="7">
        <v>90</v>
      </c>
    </row>
    <row r="2516" spans="33:38">
      <c r="AG2516"/>
      <c r="AK2516" s="36">
        <v>3754.5</v>
      </c>
      <c r="AL2516" s="7">
        <v>90</v>
      </c>
    </row>
    <row r="2517" spans="33:38">
      <c r="AG2517"/>
      <c r="AK2517" s="36">
        <v>3682.5</v>
      </c>
      <c r="AL2517" s="7">
        <v>90</v>
      </c>
    </row>
    <row r="2518" spans="33:38">
      <c r="AG2518"/>
      <c r="AK2518" s="36">
        <v>3642</v>
      </c>
      <c r="AL2518" s="7">
        <v>90</v>
      </c>
    </row>
    <row r="2519" spans="33:38">
      <c r="AG2519"/>
      <c r="AK2519" s="36">
        <v>3606</v>
      </c>
      <c r="AL2519" s="7">
        <v>90</v>
      </c>
    </row>
    <row r="2520" spans="33:38">
      <c r="AG2520"/>
      <c r="AK2520" s="36">
        <v>3448.5</v>
      </c>
      <c r="AL2520" s="7">
        <v>75</v>
      </c>
    </row>
    <row r="2521" spans="33:38">
      <c r="AG2521"/>
      <c r="AK2521" s="36">
        <v>3268.5</v>
      </c>
      <c r="AL2521" s="7">
        <v>75</v>
      </c>
    </row>
    <row r="2522" spans="33:38">
      <c r="AG2522"/>
      <c r="AK2522" s="36">
        <v>3336</v>
      </c>
      <c r="AL2522" s="7">
        <v>75</v>
      </c>
    </row>
    <row r="2523" spans="33:38">
      <c r="AG2523"/>
      <c r="AK2523" s="36">
        <v>3439.5</v>
      </c>
      <c r="AL2523" s="7">
        <v>75</v>
      </c>
    </row>
    <row r="2524" spans="33:38">
      <c r="AG2524"/>
      <c r="AK2524" s="36">
        <v>3696</v>
      </c>
      <c r="AL2524" s="7">
        <v>90</v>
      </c>
    </row>
    <row r="2525" spans="33:38">
      <c r="AG2525"/>
      <c r="AK2525" s="36">
        <v>3817.5</v>
      </c>
      <c r="AL2525" s="7">
        <v>90</v>
      </c>
    </row>
    <row r="2526" spans="33:38">
      <c r="AG2526"/>
      <c r="AK2526" s="36">
        <v>3690</v>
      </c>
      <c r="AL2526" s="7">
        <v>90</v>
      </c>
    </row>
    <row r="2527" spans="33:38">
      <c r="AG2527"/>
      <c r="AK2527" s="36">
        <v>3726</v>
      </c>
      <c r="AL2527" s="7">
        <v>90</v>
      </c>
    </row>
    <row r="2528" spans="33:38">
      <c r="AG2528"/>
      <c r="AK2528" s="36">
        <v>3703.5</v>
      </c>
      <c r="AL2528" s="7">
        <v>90</v>
      </c>
    </row>
    <row r="2529" spans="33:38">
      <c r="AG2529"/>
      <c r="AK2529" s="36">
        <v>3597</v>
      </c>
      <c r="AL2529" s="7">
        <v>75</v>
      </c>
    </row>
    <row r="2530" spans="33:38">
      <c r="AG2530"/>
      <c r="AK2530" s="36">
        <v>3603</v>
      </c>
      <c r="AL2530" s="7">
        <v>90</v>
      </c>
    </row>
    <row r="2531" spans="33:38">
      <c r="AG2531"/>
      <c r="AK2531" s="36">
        <v>3697.5</v>
      </c>
      <c r="AL2531" s="7">
        <v>90</v>
      </c>
    </row>
    <row r="2532" spans="33:38">
      <c r="AG2532"/>
      <c r="AK2532" s="36">
        <v>4071</v>
      </c>
      <c r="AL2532" s="7">
        <v>90</v>
      </c>
    </row>
    <row r="2533" spans="33:38">
      <c r="AG2533"/>
      <c r="AK2533" s="36">
        <v>4606.5</v>
      </c>
      <c r="AL2533" s="7">
        <v>90</v>
      </c>
    </row>
    <row r="2534" spans="33:38">
      <c r="AG2534"/>
      <c r="AK2534" s="36">
        <v>4515</v>
      </c>
      <c r="AL2534" s="7">
        <v>90</v>
      </c>
    </row>
    <row r="2535" spans="33:38">
      <c r="AG2535"/>
      <c r="AK2535" s="36">
        <v>4431</v>
      </c>
      <c r="AL2535" s="7">
        <v>90</v>
      </c>
    </row>
    <row r="2536" spans="33:38">
      <c r="AG2536"/>
      <c r="AK2536" s="36">
        <v>4134</v>
      </c>
      <c r="AL2536" s="7">
        <v>90</v>
      </c>
    </row>
    <row r="2537" spans="33:38">
      <c r="AG2537"/>
      <c r="AK2537" s="36">
        <v>3930</v>
      </c>
      <c r="AL2537" s="7">
        <v>90</v>
      </c>
    </row>
    <row r="2538" spans="33:38">
      <c r="AG2538"/>
      <c r="AK2538" s="36">
        <v>3661.5</v>
      </c>
      <c r="AL2538" s="7">
        <v>90</v>
      </c>
    </row>
    <row r="2539" spans="33:38">
      <c r="AG2539"/>
      <c r="AK2539" s="36">
        <v>3588</v>
      </c>
      <c r="AL2539" s="7">
        <v>75</v>
      </c>
    </row>
    <row r="2540" spans="33:38">
      <c r="AG2540"/>
      <c r="AK2540" s="36">
        <v>3484.5</v>
      </c>
      <c r="AL2540" s="7">
        <v>75</v>
      </c>
    </row>
    <row r="2541" spans="33:38">
      <c r="AG2541"/>
      <c r="AK2541" s="36">
        <v>3463.5</v>
      </c>
      <c r="AL2541" s="7">
        <v>75</v>
      </c>
    </row>
    <row r="2542" spans="33:38">
      <c r="AG2542"/>
      <c r="AK2542" s="36">
        <v>3495</v>
      </c>
      <c r="AL2542" s="7">
        <v>75</v>
      </c>
    </row>
    <row r="2543" spans="33:38">
      <c r="AG2543"/>
      <c r="AK2543" s="36">
        <v>3751.5</v>
      </c>
      <c r="AL2543" s="7">
        <v>90</v>
      </c>
    </row>
    <row r="2544" spans="33:38">
      <c r="AG2544"/>
      <c r="AK2544" s="36">
        <v>3636</v>
      </c>
      <c r="AL2544" s="7">
        <v>90</v>
      </c>
    </row>
    <row r="2545" spans="33:38">
      <c r="AG2545"/>
      <c r="AK2545" s="36">
        <v>4056</v>
      </c>
      <c r="AL2545" s="7">
        <v>90</v>
      </c>
    </row>
    <row r="2546" spans="33:38">
      <c r="AG2546"/>
      <c r="AK2546" s="36">
        <v>4578</v>
      </c>
      <c r="AL2546" s="7">
        <v>90</v>
      </c>
    </row>
    <row r="2547" spans="33:38">
      <c r="AG2547"/>
      <c r="AK2547" s="36">
        <v>5091</v>
      </c>
      <c r="AL2547" s="7">
        <v>90</v>
      </c>
    </row>
    <row r="2548" spans="33:38">
      <c r="AG2548"/>
      <c r="AK2548" s="36">
        <v>5430</v>
      </c>
      <c r="AL2548" s="7">
        <v>110</v>
      </c>
    </row>
    <row r="2549" spans="33:38">
      <c r="AG2549"/>
      <c r="AK2549" s="36">
        <v>5760</v>
      </c>
      <c r="AL2549" s="7">
        <v>130</v>
      </c>
    </row>
    <row r="2550" spans="33:38">
      <c r="AG2550"/>
      <c r="AK2550" s="36">
        <v>5566.5</v>
      </c>
      <c r="AL2550" s="7">
        <v>120</v>
      </c>
    </row>
    <row r="2551" spans="33:38">
      <c r="AG2551"/>
      <c r="AK2551" s="36">
        <v>5676</v>
      </c>
      <c r="AL2551" s="7">
        <v>120</v>
      </c>
    </row>
    <row r="2552" spans="33:38">
      <c r="AG2552"/>
      <c r="AK2552" s="36">
        <v>5889</v>
      </c>
      <c r="AL2552" s="7">
        <v>130</v>
      </c>
    </row>
    <row r="2553" spans="33:38">
      <c r="AG2553"/>
      <c r="AK2553" s="36">
        <v>5749.5</v>
      </c>
      <c r="AL2553" s="7">
        <v>130</v>
      </c>
    </row>
    <row r="2554" spans="33:38">
      <c r="AG2554"/>
      <c r="AK2554" s="36">
        <v>5650.5</v>
      </c>
      <c r="AL2554" s="7">
        <v>120</v>
      </c>
    </row>
    <row r="2555" spans="33:38">
      <c r="AG2555"/>
      <c r="AK2555" s="36">
        <v>5356.5</v>
      </c>
      <c r="AL2555" s="7">
        <v>105</v>
      </c>
    </row>
    <row r="2556" spans="33:38">
      <c r="AG2556"/>
      <c r="AK2556" s="36">
        <v>5395.5</v>
      </c>
      <c r="AL2556" s="7">
        <v>105</v>
      </c>
    </row>
    <row r="2557" spans="33:38">
      <c r="AG2557"/>
      <c r="AK2557" s="36">
        <v>5913</v>
      </c>
      <c r="AL2557" s="7">
        <v>140</v>
      </c>
    </row>
    <row r="2558" spans="33:38">
      <c r="AG2558"/>
      <c r="AK2558" s="36">
        <v>5740.5</v>
      </c>
      <c r="AL2558" s="7">
        <v>130</v>
      </c>
    </row>
    <row r="2559" spans="33:38">
      <c r="AG2559"/>
      <c r="AK2559" s="36">
        <v>5455.5</v>
      </c>
      <c r="AL2559" s="7">
        <v>110</v>
      </c>
    </row>
    <row r="2560" spans="33:38">
      <c r="AG2560"/>
      <c r="AK2560" s="36">
        <v>5001</v>
      </c>
      <c r="AL2560" s="7">
        <v>90</v>
      </c>
    </row>
    <row r="2561" spans="33:38">
      <c r="AG2561"/>
      <c r="AK2561" s="36">
        <v>4753.5</v>
      </c>
      <c r="AL2561" s="7">
        <v>90</v>
      </c>
    </row>
    <row r="2562" spans="33:38">
      <c r="AG2562"/>
      <c r="AK2562" s="36">
        <v>4552.5</v>
      </c>
      <c r="AL2562" s="7">
        <v>90</v>
      </c>
    </row>
    <row r="2563" spans="33:38">
      <c r="AG2563"/>
      <c r="AK2563" s="36">
        <v>4104</v>
      </c>
      <c r="AL2563" s="7">
        <v>90</v>
      </c>
    </row>
    <row r="2564" spans="33:38">
      <c r="AG2564"/>
      <c r="AK2564" s="36">
        <v>3957</v>
      </c>
      <c r="AL2564" s="7">
        <v>90</v>
      </c>
    </row>
    <row r="2565" spans="33:38">
      <c r="AG2565"/>
      <c r="AK2565" s="36">
        <v>3897</v>
      </c>
      <c r="AL2565" s="7">
        <v>90</v>
      </c>
    </row>
    <row r="2566" spans="33:38">
      <c r="AG2566"/>
      <c r="AK2566" s="36">
        <v>3897</v>
      </c>
      <c r="AL2566" s="7">
        <v>90</v>
      </c>
    </row>
    <row r="2567" spans="33:38">
      <c r="AG2567"/>
      <c r="AK2567" s="36">
        <v>3946.5</v>
      </c>
      <c r="AL2567" s="7">
        <v>90</v>
      </c>
    </row>
    <row r="2568" spans="33:38">
      <c r="AG2568"/>
      <c r="AK2568" s="36">
        <v>3874.5</v>
      </c>
      <c r="AL2568" s="7">
        <v>90</v>
      </c>
    </row>
    <row r="2569" spans="33:38">
      <c r="AG2569"/>
      <c r="AK2569" s="36">
        <v>4026</v>
      </c>
      <c r="AL2569" s="7">
        <v>90</v>
      </c>
    </row>
    <row r="2570" spans="33:38">
      <c r="AG2570"/>
      <c r="AK2570" s="36">
        <v>4741.5</v>
      </c>
      <c r="AL2570" s="7">
        <v>90</v>
      </c>
    </row>
    <row r="2571" spans="33:38">
      <c r="AG2571"/>
      <c r="AK2571" s="36">
        <v>5341.5</v>
      </c>
      <c r="AL2571" s="7">
        <v>105</v>
      </c>
    </row>
    <row r="2572" spans="33:38">
      <c r="AG2572"/>
      <c r="AK2572" s="36">
        <v>5644.5</v>
      </c>
      <c r="AL2572" s="7">
        <v>120</v>
      </c>
    </row>
    <row r="2573" spans="33:38">
      <c r="AG2573"/>
      <c r="AK2573" s="36">
        <v>6000</v>
      </c>
      <c r="AL2573" s="7">
        <v>140</v>
      </c>
    </row>
    <row r="2574" spans="33:38">
      <c r="AG2574"/>
      <c r="AK2574" s="36">
        <v>5700</v>
      </c>
      <c r="AL2574" s="7">
        <v>120</v>
      </c>
    </row>
    <row r="2575" spans="33:38">
      <c r="AG2575"/>
      <c r="AK2575" s="36">
        <v>5856</v>
      </c>
      <c r="AL2575" s="7">
        <v>130</v>
      </c>
    </row>
    <row r="2576" spans="33:38">
      <c r="AG2576"/>
      <c r="AK2576" s="36">
        <v>5971.5</v>
      </c>
      <c r="AL2576" s="7">
        <v>140</v>
      </c>
    </row>
    <row r="2577" spans="33:38">
      <c r="AG2577"/>
      <c r="AK2577" s="36">
        <v>5829</v>
      </c>
      <c r="AL2577" s="7">
        <v>130</v>
      </c>
    </row>
    <row r="2578" spans="33:38">
      <c r="AG2578"/>
      <c r="AK2578" s="36">
        <v>5763</v>
      </c>
      <c r="AL2578" s="7">
        <v>130</v>
      </c>
    </row>
    <row r="2579" spans="33:38">
      <c r="AG2579"/>
      <c r="AK2579" s="36">
        <v>5452.5</v>
      </c>
      <c r="AL2579" s="7">
        <v>110</v>
      </c>
    </row>
    <row r="2580" spans="33:38">
      <c r="AG2580"/>
      <c r="AK2580" s="36">
        <v>5458.5</v>
      </c>
      <c r="AL2580" s="7">
        <v>110</v>
      </c>
    </row>
    <row r="2581" spans="33:38">
      <c r="AG2581"/>
      <c r="AK2581" s="36">
        <v>6021</v>
      </c>
      <c r="AL2581" s="7">
        <v>140</v>
      </c>
    </row>
    <row r="2582" spans="33:38">
      <c r="AG2582"/>
      <c r="AK2582" s="36">
        <v>5863.5</v>
      </c>
      <c r="AL2582" s="7">
        <v>130</v>
      </c>
    </row>
    <row r="2583" spans="33:38">
      <c r="AG2583"/>
      <c r="AK2583" s="36">
        <v>5679</v>
      </c>
      <c r="AL2583" s="7">
        <v>120</v>
      </c>
    </row>
    <row r="2584" spans="33:38">
      <c r="AG2584"/>
      <c r="AK2584" s="36">
        <v>5332.5</v>
      </c>
      <c r="AL2584" s="7">
        <v>105</v>
      </c>
    </row>
    <row r="2585" spans="33:38">
      <c r="AG2585"/>
      <c r="AK2585" s="36">
        <v>4969.5</v>
      </c>
      <c r="AL2585" s="7">
        <v>90</v>
      </c>
    </row>
    <row r="2586" spans="33:38">
      <c r="AG2586"/>
      <c r="AK2586" s="36">
        <v>4671</v>
      </c>
      <c r="AL2586" s="7">
        <v>90</v>
      </c>
    </row>
    <row r="2587" spans="33:38">
      <c r="AG2587"/>
      <c r="AK2587" s="36">
        <v>4339.5</v>
      </c>
      <c r="AL2587" s="7">
        <v>90</v>
      </c>
    </row>
    <row r="2588" spans="33:38">
      <c r="AG2588"/>
      <c r="AK2588" s="36">
        <v>4218</v>
      </c>
      <c r="AL2588" s="7">
        <v>90</v>
      </c>
    </row>
    <row r="2589" spans="33:38">
      <c r="AG2589"/>
      <c r="AK2589" s="36">
        <v>4117.5</v>
      </c>
      <c r="AL2589" s="7">
        <v>90</v>
      </c>
    </row>
    <row r="2590" spans="33:38">
      <c r="AG2590"/>
      <c r="AK2590" s="36">
        <v>4093.5</v>
      </c>
      <c r="AL2590" s="7">
        <v>90</v>
      </c>
    </row>
    <row r="2591" spans="33:38">
      <c r="AG2591"/>
      <c r="AK2591" s="36">
        <v>4114.5</v>
      </c>
      <c r="AL2591" s="7">
        <v>90</v>
      </c>
    </row>
    <row r="2592" spans="33:38">
      <c r="AG2592"/>
      <c r="AK2592" s="36">
        <v>4095</v>
      </c>
      <c r="AL2592" s="7">
        <v>90</v>
      </c>
    </row>
    <row r="2593" spans="33:38">
      <c r="AG2593"/>
      <c r="AK2593" s="36">
        <v>4272</v>
      </c>
      <c r="AL2593" s="7">
        <v>90</v>
      </c>
    </row>
    <row r="2594" spans="33:38">
      <c r="AG2594"/>
      <c r="AK2594" s="36">
        <v>4999.5</v>
      </c>
      <c r="AL2594" s="7">
        <v>90</v>
      </c>
    </row>
    <row r="2595" spans="33:38">
      <c r="AG2595"/>
      <c r="AK2595" s="36">
        <v>5436</v>
      </c>
      <c r="AL2595" s="7">
        <v>110</v>
      </c>
    </row>
    <row r="2596" spans="33:38">
      <c r="AG2596"/>
      <c r="AK2596" s="36">
        <v>5742</v>
      </c>
      <c r="AL2596" s="7">
        <v>130</v>
      </c>
    </row>
    <row r="2597" spans="33:38">
      <c r="AG2597"/>
      <c r="AK2597" s="36">
        <v>6108</v>
      </c>
      <c r="AL2597" s="7">
        <v>150</v>
      </c>
    </row>
    <row r="2598" spans="33:38">
      <c r="AG2598"/>
      <c r="AK2598" s="36">
        <v>5814</v>
      </c>
      <c r="AL2598" s="7">
        <v>130</v>
      </c>
    </row>
    <row r="2599" spans="33:38">
      <c r="AG2599"/>
      <c r="AK2599" s="36">
        <v>5964</v>
      </c>
      <c r="AL2599" s="7">
        <v>140</v>
      </c>
    </row>
    <row r="2600" spans="33:38">
      <c r="AG2600"/>
      <c r="AK2600" s="36">
        <v>6118.5</v>
      </c>
      <c r="AL2600" s="7">
        <v>150</v>
      </c>
    </row>
    <row r="2601" spans="33:38">
      <c r="AG2601"/>
      <c r="AK2601" s="36">
        <v>5950.5</v>
      </c>
      <c r="AL2601" s="7">
        <v>140</v>
      </c>
    </row>
    <row r="2602" spans="33:38">
      <c r="AG2602"/>
      <c r="AK2602" s="36">
        <v>5821.5</v>
      </c>
      <c r="AL2602" s="7">
        <v>130</v>
      </c>
    </row>
    <row r="2603" spans="33:38">
      <c r="AG2603"/>
      <c r="AK2603" s="36">
        <v>5565</v>
      </c>
      <c r="AL2603" s="7">
        <v>120</v>
      </c>
    </row>
    <row r="2604" spans="33:38">
      <c r="AG2604"/>
      <c r="AK2604" s="36">
        <v>5428.5</v>
      </c>
      <c r="AL2604" s="7">
        <v>110</v>
      </c>
    </row>
    <row r="2605" spans="33:38">
      <c r="AG2605"/>
      <c r="AK2605" s="36">
        <v>5983.5</v>
      </c>
      <c r="AL2605" s="7">
        <v>140</v>
      </c>
    </row>
    <row r="2606" spans="33:38">
      <c r="AG2606"/>
      <c r="AK2606" s="36">
        <v>5794.5</v>
      </c>
      <c r="AL2606" s="7">
        <v>130</v>
      </c>
    </row>
    <row r="2607" spans="33:38">
      <c r="AG2607"/>
      <c r="AK2607" s="36">
        <v>5679</v>
      </c>
      <c r="AL2607" s="7">
        <v>120</v>
      </c>
    </row>
    <row r="2608" spans="33:38">
      <c r="AG2608"/>
      <c r="AK2608" s="36">
        <v>5358</v>
      </c>
      <c r="AL2608" s="7">
        <v>105</v>
      </c>
    </row>
    <row r="2609" spans="33:38">
      <c r="AG2609"/>
      <c r="AK2609" s="36">
        <v>4885.5</v>
      </c>
      <c r="AL2609" s="7">
        <v>90</v>
      </c>
    </row>
    <row r="2610" spans="33:38">
      <c r="AG2610"/>
      <c r="AK2610" s="36">
        <v>4765.5</v>
      </c>
      <c r="AL2610" s="7">
        <v>90</v>
      </c>
    </row>
    <row r="2611" spans="33:38">
      <c r="AG2611"/>
      <c r="AK2611" s="36">
        <v>4444.5</v>
      </c>
      <c r="AL2611" s="7">
        <v>90</v>
      </c>
    </row>
    <row r="2612" spans="33:38">
      <c r="AG2612"/>
      <c r="AK2612" s="36">
        <v>4236</v>
      </c>
      <c r="AL2612" s="7">
        <v>90</v>
      </c>
    </row>
    <row r="2613" spans="33:38">
      <c r="AG2613"/>
      <c r="AK2613" s="36">
        <v>4135.5</v>
      </c>
      <c r="AL2613" s="7">
        <v>90</v>
      </c>
    </row>
    <row r="2614" spans="33:38">
      <c r="AG2614"/>
      <c r="AK2614" s="36">
        <v>4080</v>
      </c>
      <c r="AL2614" s="7">
        <v>90</v>
      </c>
    </row>
    <row r="2615" spans="33:38">
      <c r="AG2615"/>
      <c r="AK2615" s="36">
        <v>4126.5</v>
      </c>
      <c r="AL2615" s="7">
        <v>90</v>
      </c>
    </row>
    <row r="2616" spans="33:38">
      <c r="AG2616"/>
      <c r="AK2616" s="36">
        <v>4054.5</v>
      </c>
      <c r="AL2616" s="7">
        <v>90</v>
      </c>
    </row>
    <row r="2617" spans="33:38">
      <c r="AG2617"/>
      <c r="AK2617" s="36">
        <v>4210.5</v>
      </c>
      <c r="AL2617" s="7">
        <v>90</v>
      </c>
    </row>
    <row r="2618" spans="33:38">
      <c r="AG2618"/>
      <c r="AK2618" s="36">
        <v>4938</v>
      </c>
      <c r="AL2618" s="7">
        <v>90</v>
      </c>
    </row>
    <row r="2619" spans="33:38">
      <c r="AG2619"/>
      <c r="AK2619" s="36">
        <v>5563.5</v>
      </c>
      <c r="AL2619" s="7">
        <v>120</v>
      </c>
    </row>
    <row r="2620" spans="33:38">
      <c r="AG2620"/>
      <c r="AK2620" s="36">
        <v>5845.5</v>
      </c>
      <c r="AL2620" s="7">
        <v>130</v>
      </c>
    </row>
    <row r="2621" spans="33:38">
      <c r="AG2621"/>
      <c r="AK2621" s="36">
        <v>6042</v>
      </c>
      <c r="AL2621" s="7">
        <v>140</v>
      </c>
    </row>
    <row r="2622" spans="33:38">
      <c r="AG2622"/>
      <c r="AK2622" s="36">
        <v>5815.5</v>
      </c>
      <c r="AL2622" s="7">
        <v>130</v>
      </c>
    </row>
    <row r="2623" spans="33:38">
      <c r="AG2623"/>
      <c r="AK2623" s="36">
        <v>5910</v>
      </c>
      <c r="AL2623" s="7">
        <v>140</v>
      </c>
    </row>
    <row r="2624" spans="33:38">
      <c r="AG2624"/>
      <c r="AK2624" s="36">
        <v>6004.5</v>
      </c>
      <c r="AL2624" s="7">
        <v>140</v>
      </c>
    </row>
    <row r="2625" spans="33:38">
      <c r="AG2625"/>
      <c r="AK2625" s="36">
        <v>5880</v>
      </c>
      <c r="AL2625" s="7">
        <v>130</v>
      </c>
    </row>
    <row r="2626" spans="33:38">
      <c r="AG2626"/>
      <c r="AK2626" s="36">
        <v>5728.5</v>
      </c>
      <c r="AL2626" s="7">
        <v>130</v>
      </c>
    </row>
    <row r="2627" spans="33:38">
      <c r="AG2627"/>
      <c r="AK2627" s="36">
        <v>5470.5</v>
      </c>
      <c r="AL2627" s="7">
        <v>110</v>
      </c>
    </row>
    <row r="2628" spans="33:38">
      <c r="AG2628"/>
      <c r="AK2628" s="36">
        <v>5407.5</v>
      </c>
      <c r="AL2628" s="7">
        <v>105</v>
      </c>
    </row>
    <row r="2629" spans="33:38">
      <c r="AG2629"/>
      <c r="AK2629" s="36">
        <v>5950.5</v>
      </c>
      <c r="AL2629" s="7">
        <v>140</v>
      </c>
    </row>
    <row r="2630" spans="33:38">
      <c r="AG2630"/>
      <c r="AK2630" s="36">
        <v>5865</v>
      </c>
      <c r="AL2630" s="7">
        <v>130</v>
      </c>
    </row>
    <row r="2631" spans="33:38">
      <c r="AG2631"/>
      <c r="AK2631" s="36">
        <v>5644.5</v>
      </c>
      <c r="AL2631" s="7">
        <v>120</v>
      </c>
    </row>
    <row r="2632" spans="33:38">
      <c r="AG2632"/>
      <c r="AK2632" s="36">
        <v>5172</v>
      </c>
      <c r="AL2632" s="7">
        <v>95</v>
      </c>
    </row>
    <row r="2633" spans="33:38">
      <c r="AG2633"/>
      <c r="AK2633" s="36">
        <v>4785</v>
      </c>
      <c r="AL2633" s="7">
        <v>90</v>
      </c>
    </row>
    <row r="2634" spans="33:38">
      <c r="AG2634"/>
      <c r="AK2634" s="36">
        <v>4446</v>
      </c>
      <c r="AL2634" s="7">
        <v>90</v>
      </c>
    </row>
    <row r="2635" spans="33:38">
      <c r="AG2635"/>
      <c r="AK2635" s="36">
        <v>4444.5</v>
      </c>
      <c r="AL2635" s="7">
        <v>90</v>
      </c>
    </row>
    <row r="2636" spans="33:38">
      <c r="AG2636"/>
      <c r="AK2636" s="36">
        <v>4236</v>
      </c>
      <c r="AL2636" s="7">
        <v>90</v>
      </c>
    </row>
    <row r="2637" spans="33:38">
      <c r="AG2637"/>
      <c r="AK2637" s="36">
        <v>4135.5</v>
      </c>
      <c r="AL2637" s="7">
        <v>90</v>
      </c>
    </row>
    <row r="2638" spans="33:38">
      <c r="AG2638"/>
      <c r="AK2638" s="36">
        <v>4080</v>
      </c>
      <c r="AL2638" s="7">
        <v>90</v>
      </c>
    </row>
    <row r="2639" spans="33:38">
      <c r="AG2639"/>
      <c r="AK2639" s="36">
        <v>4126.5</v>
      </c>
      <c r="AL2639" s="7">
        <v>90</v>
      </c>
    </row>
    <row r="2640" spans="33:38">
      <c r="AG2640"/>
      <c r="AK2640" s="36">
        <v>4054.5</v>
      </c>
      <c r="AL2640" s="7">
        <v>90</v>
      </c>
    </row>
    <row r="2641" spans="33:38">
      <c r="AG2641"/>
      <c r="AK2641" s="36">
        <v>4210.5</v>
      </c>
      <c r="AL2641" s="7">
        <v>90</v>
      </c>
    </row>
    <row r="2642" spans="33:38">
      <c r="AG2642"/>
      <c r="AK2642" s="36">
        <v>4938</v>
      </c>
      <c r="AL2642" s="7">
        <v>90</v>
      </c>
    </row>
    <row r="2643" spans="33:38">
      <c r="AG2643"/>
      <c r="AK2643" s="36">
        <v>5563.5</v>
      </c>
      <c r="AL2643" s="7">
        <v>120</v>
      </c>
    </row>
    <row r="2644" spans="33:38">
      <c r="AG2644"/>
      <c r="AK2644" s="36">
        <v>5845.5</v>
      </c>
      <c r="AL2644" s="7">
        <v>130</v>
      </c>
    </row>
    <row r="2645" spans="33:38">
      <c r="AG2645"/>
      <c r="AK2645" s="36">
        <v>6042</v>
      </c>
      <c r="AL2645" s="7">
        <v>140</v>
      </c>
    </row>
    <row r="2646" spans="33:38">
      <c r="AG2646"/>
      <c r="AK2646" s="36">
        <v>5815.5</v>
      </c>
      <c r="AL2646" s="7">
        <v>130</v>
      </c>
    </row>
    <row r="2647" spans="33:38">
      <c r="AG2647"/>
      <c r="AK2647" s="36">
        <v>5910</v>
      </c>
      <c r="AL2647" s="7">
        <v>140</v>
      </c>
    </row>
    <row r="2648" spans="33:38">
      <c r="AG2648"/>
      <c r="AK2648" s="36">
        <v>6004.5</v>
      </c>
      <c r="AL2648" s="7">
        <v>140</v>
      </c>
    </row>
    <row r="2649" spans="33:38">
      <c r="AG2649"/>
      <c r="AK2649" s="36">
        <v>5880</v>
      </c>
      <c r="AL2649" s="7">
        <v>130</v>
      </c>
    </row>
    <row r="2650" spans="33:38">
      <c r="AG2650"/>
      <c r="AK2650" s="36">
        <v>5728.5</v>
      </c>
      <c r="AL2650" s="7">
        <v>130</v>
      </c>
    </row>
    <row r="2651" spans="33:38">
      <c r="AG2651"/>
      <c r="AK2651" s="36">
        <v>5470.5</v>
      </c>
      <c r="AL2651" s="7">
        <v>110</v>
      </c>
    </row>
    <row r="2652" spans="33:38">
      <c r="AG2652"/>
      <c r="AK2652" s="36">
        <v>5407.5</v>
      </c>
      <c r="AL2652" s="7">
        <v>105</v>
      </c>
    </row>
    <row r="2653" spans="33:38">
      <c r="AG2653"/>
      <c r="AK2653" s="36">
        <v>5950.5</v>
      </c>
      <c r="AL2653" s="7">
        <v>140</v>
      </c>
    </row>
    <row r="2654" spans="33:38">
      <c r="AG2654"/>
      <c r="AK2654" s="36">
        <v>5865</v>
      </c>
      <c r="AL2654" s="7">
        <v>130</v>
      </c>
    </row>
    <row r="2655" spans="33:38">
      <c r="AG2655"/>
      <c r="AK2655" s="36">
        <v>5644.5</v>
      </c>
      <c r="AL2655" s="7">
        <v>120</v>
      </c>
    </row>
    <row r="2656" spans="33:38">
      <c r="AG2656"/>
      <c r="AK2656" s="36">
        <v>5172</v>
      </c>
      <c r="AL2656" s="7">
        <v>95</v>
      </c>
    </row>
    <row r="2657" spans="33:38">
      <c r="AG2657"/>
      <c r="AK2657" s="36">
        <v>4785</v>
      </c>
      <c r="AL2657" s="7">
        <v>90</v>
      </c>
    </row>
    <row r="2658" spans="33:38">
      <c r="AG2658"/>
      <c r="AK2658" s="36">
        <v>4446</v>
      </c>
      <c r="AL2658" s="7">
        <v>90</v>
      </c>
    </row>
    <row r="2659" spans="33:38">
      <c r="AG2659"/>
      <c r="AK2659" s="36">
        <v>4341</v>
      </c>
      <c r="AL2659" s="7">
        <v>90</v>
      </c>
    </row>
    <row r="2660" spans="33:38">
      <c r="AG2660"/>
      <c r="AK2660" s="36">
        <v>4281</v>
      </c>
      <c r="AL2660" s="7">
        <v>90</v>
      </c>
    </row>
    <row r="2661" spans="33:38">
      <c r="AG2661"/>
      <c r="AK2661" s="36">
        <v>4198.5</v>
      </c>
      <c r="AL2661" s="7">
        <v>90</v>
      </c>
    </row>
    <row r="2662" spans="33:38">
      <c r="AG2662"/>
      <c r="AK2662" s="36">
        <v>4119</v>
      </c>
      <c r="AL2662" s="7">
        <v>90</v>
      </c>
    </row>
    <row r="2663" spans="33:38">
      <c r="AG2663"/>
      <c r="AK2663" s="36">
        <v>4116</v>
      </c>
      <c r="AL2663" s="7">
        <v>90</v>
      </c>
    </row>
    <row r="2664" spans="33:38">
      <c r="AG2664"/>
      <c r="AK2664" s="36">
        <v>4050</v>
      </c>
      <c r="AL2664" s="7">
        <v>90</v>
      </c>
    </row>
    <row r="2665" spans="33:38">
      <c r="AG2665"/>
      <c r="AK2665" s="36">
        <v>4189.5</v>
      </c>
      <c r="AL2665" s="7">
        <v>90</v>
      </c>
    </row>
    <row r="2666" spans="33:38">
      <c r="AG2666"/>
      <c r="AK2666" s="36">
        <v>4821</v>
      </c>
      <c r="AL2666" s="7">
        <v>90</v>
      </c>
    </row>
    <row r="2667" spans="33:38">
      <c r="AG2667"/>
      <c r="AK2667" s="36">
        <v>5451</v>
      </c>
      <c r="AL2667" s="7">
        <v>110</v>
      </c>
    </row>
    <row r="2668" spans="33:38">
      <c r="AG2668"/>
      <c r="AK2668" s="36">
        <v>5883</v>
      </c>
      <c r="AL2668" s="7">
        <v>130</v>
      </c>
    </row>
    <row r="2669" spans="33:38">
      <c r="AG2669"/>
      <c r="AK2669" s="36">
        <v>6127.5</v>
      </c>
      <c r="AL2669" s="7">
        <v>150</v>
      </c>
    </row>
    <row r="2670" spans="33:38">
      <c r="AG2670"/>
      <c r="AK2670" s="36">
        <v>5851.5</v>
      </c>
      <c r="AL2670" s="7">
        <v>130</v>
      </c>
    </row>
    <row r="2671" spans="33:38">
      <c r="AG2671"/>
      <c r="AK2671" s="36">
        <v>5922</v>
      </c>
      <c r="AL2671" s="7">
        <v>140</v>
      </c>
    </row>
    <row r="2672" spans="33:38">
      <c r="AG2672"/>
      <c r="AK2672" s="36">
        <v>6087</v>
      </c>
      <c r="AL2672" s="7">
        <v>150</v>
      </c>
    </row>
    <row r="2673" spans="33:38">
      <c r="AG2673"/>
      <c r="AK2673" s="36">
        <v>5970</v>
      </c>
      <c r="AL2673" s="7">
        <v>140</v>
      </c>
    </row>
    <row r="2674" spans="33:38">
      <c r="AG2674"/>
      <c r="AK2674" s="36">
        <v>5839.5</v>
      </c>
      <c r="AL2674" s="7">
        <v>130</v>
      </c>
    </row>
    <row r="2675" spans="33:38">
      <c r="AG2675"/>
      <c r="AK2675" s="36">
        <v>5538</v>
      </c>
      <c r="AL2675" s="7">
        <v>120</v>
      </c>
    </row>
    <row r="2676" spans="33:38">
      <c r="AG2676"/>
      <c r="AK2676" s="36">
        <v>5430</v>
      </c>
      <c r="AL2676" s="7">
        <v>110</v>
      </c>
    </row>
    <row r="2677" spans="33:38">
      <c r="AG2677"/>
      <c r="AK2677" s="36">
        <v>6093</v>
      </c>
      <c r="AL2677" s="7">
        <v>150</v>
      </c>
    </row>
    <row r="2678" spans="33:38">
      <c r="AG2678"/>
      <c r="AK2678" s="36">
        <v>5923.5</v>
      </c>
      <c r="AL2678" s="7">
        <v>140</v>
      </c>
    </row>
    <row r="2679" spans="33:38">
      <c r="AG2679"/>
      <c r="AK2679" s="36">
        <v>5688</v>
      </c>
      <c r="AL2679" s="7">
        <v>120</v>
      </c>
    </row>
    <row r="2680" spans="33:38">
      <c r="AG2680"/>
      <c r="AK2680" s="36">
        <v>5436</v>
      </c>
      <c r="AL2680" s="7">
        <v>110</v>
      </c>
    </row>
    <row r="2681" spans="33:38">
      <c r="AG2681"/>
      <c r="AK2681" s="36">
        <v>4954.5</v>
      </c>
      <c r="AL2681" s="7">
        <v>90</v>
      </c>
    </row>
    <row r="2682" spans="33:38">
      <c r="AG2682"/>
      <c r="AK2682" s="36">
        <v>4707</v>
      </c>
      <c r="AL2682" s="7">
        <v>90</v>
      </c>
    </row>
    <row r="2683" spans="33:38">
      <c r="AG2683"/>
      <c r="AK2683" s="36">
        <v>4249.5</v>
      </c>
      <c r="AL2683" s="7">
        <v>90</v>
      </c>
    </row>
    <row r="2684" spans="33:38">
      <c r="AG2684"/>
      <c r="AK2684" s="36">
        <v>4158</v>
      </c>
      <c r="AL2684" s="7">
        <v>90</v>
      </c>
    </row>
    <row r="2685" spans="33:38">
      <c r="AG2685"/>
      <c r="AK2685" s="36">
        <v>4093.5</v>
      </c>
      <c r="AL2685" s="7">
        <v>90</v>
      </c>
    </row>
    <row r="2686" spans="33:38">
      <c r="AG2686"/>
      <c r="AK2686" s="36">
        <v>4024.5</v>
      </c>
      <c r="AL2686" s="7">
        <v>90</v>
      </c>
    </row>
    <row r="2687" spans="33:38">
      <c r="AG2687"/>
      <c r="AK2687" s="36">
        <v>4045.5</v>
      </c>
      <c r="AL2687" s="7">
        <v>90</v>
      </c>
    </row>
    <row r="2688" spans="33:38">
      <c r="AG2688"/>
      <c r="AK2688" s="36">
        <v>3717</v>
      </c>
      <c r="AL2688" s="7">
        <v>90</v>
      </c>
    </row>
    <row r="2689" spans="33:38">
      <c r="AG2689"/>
      <c r="AK2689" s="36">
        <v>3483</v>
      </c>
      <c r="AL2689" s="7">
        <v>75</v>
      </c>
    </row>
    <row r="2690" spans="33:38">
      <c r="AG2690"/>
      <c r="AK2690" s="36">
        <v>3585</v>
      </c>
      <c r="AL2690" s="7">
        <v>75</v>
      </c>
    </row>
    <row r="2691" spans="33:38">
      <c r="AG2691"/>
      <c r="AK2691" s="36">
        <v>3714</v>
      </c>
      <c r="AL2691" s="7">
        <v>90</v>
      </c>
    </row>
    <row r="2692" spans="33:38">
      <c r="AG2692"/>
      <c r="AK2692" s="36">
        <v>3918</v>
      </c>
      <c r="AL2692" s="7">
        <v>90</v>
      </c>
    </row>
    <row r="2693" spans="33:38">
      <c r="AG2693"/>
      <c r="AK2693" s="36">
        <v>4170</v>
      </c>
      <c r="AL2693" s="7">
        <v>90</v>
      </c>
    </row>
    <row r="2694" spans="33:38">
      <c r="AG2694"/>
      <c r="AK2694" s="36">
        <v>4099.5</v>
      </c>
      <c r="AL2694" s="7">
        <v>90</v>
      </c>
    </row>
    <row r="2695" spans="33:38">
      <c r="AG2695"/>
      <c r="AK2695" s="36">
        <v>4174.5</v>
      </c>
      <c r="AL2695" s="7">
        <v>90</v>
      </c>
    </row>
    <row r="2696" spans="33:38">
      <c r="AG2696"/>
      <c r="AK2696" s="36">
        <v>4171.5</v>
      </c>
      <c r="AL2696" s="7">
        <v>90</v>
      </c>
    </row>
    <row r="2697" spans="33:38">
      <c r="AG2697"/>
      <c r="AK2697" s="36">
        <v>4077</v>
      </c>
      <c r="AL2697" s="7">
        <v>90</v>
      </c>
    </row>
    <row r="2698" spans="33:38">
      <c r="AG2698"/>
      <c r="AK2698" s="36">
        <v>3927</v>
      </c>
      <c r="AL2698" s="7">
        <v>90</v>
      </c>
    </row>
    <row r="2699" spans="33:38">
      <c r="AG2699"/>
      <c r="AK2699" s="36">
        <v>3870</v>
      </c>
      <c r="AL2699" s="7">
        <v>90</v>
      </c>
    </row>
    <row r="2700" spans="33:38">
      <c r="AG2700"/>
      <c r="AK2700" s="36">
        <v>4038</v>
      </c>
      <c r="AL2700" s="7">
        <v>90</v>
      </c>
    </row>
    <row r="2701" spans="33:38">
      <c r="AG2701"/>
      <c r="AK2701" s="36">
        <v>4962</v>
      </c>
      <c r="AL2701" s="7">
        <v>90</v>
      </c>
    </row>
    <row r="2702" spans="33:38">
      <c r="AG2702"/>
      <c r="AK2702" s="36">
        <v>4888.5</v>
      </c>
      <c r="AL2702" s="7">
        <v>90</v>
      </c>
    </row>
    <row r="2703" spans="33:38">
      <c r="AG2703"/>
      <c r="AK2703" s="36">
        <v>4884</v>
      </c>
      <c r="AL2703" s="7">
        <v>90</v>
      </c>
    </row>
    <row r="2704" spans="33:38">
      <c r="AG2704"/>
      <c r="AK2704" s="36">
        <v>4485</v>
      </c>
      <c r="AL2704" s="7">
        <v>90</v>
      </c>
    </row>
    <row r="2705" spans="33:38">
      <c r="AG2705"/>
      <c r="AK2705" s="36">
        <v>4308</v>
      </c>
      <c r="AL2705" s="7">
        <v>90</v>
      </c>
    </row>
    <row r="2706" spans="33:38">
      <c r="AG2706"/>
      <c r="AK2706" s="36">
        <v>3922.5</v>
      </c>
      <c r="AL2706" s="7">
        <v>90</v>
      </c>
    </row>
    <row r="2707" spans="33:38">
      <c r="AG2707"/>
      <c r="AK2707" s="36">
        <v>3922.5</v>
      </c>
      <c r="AL2707" s="7">
        <v>90</v>
      </c>
    </row>
    <row r="2708" spans="33:38">
      <c r="AG2708"/>
      <c r="AK2708" s="36">
        <v>3672</v>
      </c>
      <c r="AL2708" s="7">
        <v>90</v>
      </c>
    </row>
    <row r="2709" spans="33:38">
      <c r="AG2709"/>
      <c r="AK2709" s="36">
        <v>3847.5</v>
      </c>
      <c r="AL2709" s="7">
        <v>90</v>
      </c>
    </row>
    <row r="2710" spans="33:38">
      <c r="AG2710"/>
      <c r="AK2710" s="36">
        <v>3819</v>
      </c>
      <c r="AL2710" s="7">
        <v>90</v>
      </c>
    </row>
    <row r="2711" spans="33:38">
      <c r="AG2711"/>
      <c r="AK2711" s="36">
        <v>4000.5</v>
      </c>
      <c r="AL2711" s="7">
        <v>90</v>
      </c>
    </row>
    <row r="2712" spans="33:38">
      <c r="AG2712"/>
      <c r="AK2712" s="36">
        <v>4050</v>
      </c>
      <c r="AL2712" s="7">
        <v>90</v>
      </c>
    </row>
    <row r="2713" spans="33:38">
      <c r="AG2713"/>
      <c r="AK2713" s="36">
        <v>4128</v>
      </c>
      <c r="AL2713" s="7">
        <v>90</v>
      </c>
    </row>
    <row r="2714" spans="33:38">
      <c r="AG2714"/>
      <c r="AK2714" s="36">
        <v>4720.5</v>
      </c>
      <c r="AL2714" s="7">
        <v>90</v>
      </c>
    </row>
    <row r="2715" spans="33:38">
      <c r="AG2715"/>
      <c r="AK2715" s="36">
        <v>5224.5</v>
      </c>
      <c r="AL2715" s="7">
        <v>100</v>
      </c>
    </row>
    <row r="2716" spans="33:38">
      <c r="AG2716"/>
      <c r="AK2716" s="36">
        <v>5587.5</v>
      </c>
      <c r="AL2716" s="7">
        <v>120</v>
      </c>
    </row>
    <row r="2717" spans="33:38">
      <c r="AG2717"/>
      <c r="AK2717" s="36">
        <v>5769</v>
      </c>
      <c r="AL2717" s="7">
        <v>130</v>
      </c>
    </row>
    <row r="2718" spans="33:38">
      <c r="AG2718"/>
      <c r="AK2718" s="36">
        <v>5592</v>
      </c>
      <c r="AL2718" s="7">
        <v>120</v>
      </c>
    </row>
    <row r="2719" spans="33:38">
      <c r="AG2719"/>
      <c r="AK2719" s="36">
        <v>5874</v>
      </c>
      <c r="AL2719" s="7">
        <v>130</v>
      </c>
    </row>
    <row r="2720" spans="33:38">
      <c r="AG2720"/>
      <c r="AK2720" s="36">
        <v>5935.5</v>
      </c>
      <c r="AL2720" s="7">
        <v>140</v>
      </c>
    </row>
    <row r="2721" spans="33:38">
      <c r="AG2721"/>
      <c r="AK2721" s="36">
        <v>5821.5</v>
      </c>
      <c r="AL2721" s="7">
        <v>130</v>
      </c>
    </row>
    <row r="2722" spans="33:38">
      <c r="AG2722"/>
      <c r="AK2722" s="36">
        <v>5730</v>
      </c>
      <c r="AL2722" s="7">
        <v>130</v>
      </c>
    </row>
    <row r="2723" spans="33:38">
      <c r="AG2723"/>
      <c r="AK2723" s="36">
        <v>5547</v>
      </c>
      <c r="AL2723" s="7">
        <v>120</v>
      </c>
    </row>
    <row r="2724" spans="33:38">
      <c r="AG2724"/>
      <c r="AK2724" s="36">
        <v>5556</v>
      </c>
      <c r="AL2724" s="7">
        <v>120</v>
      </c>
    </row>
    <row r="2725" spans="33:38">
      <c r="AG2725"/>
      <c r="AK2725" s="36">
        <v>5934</v>
      </c>
      <c r="AL2725" s="7">
        <v>140</v>
      </c>
    </row>
    <row r="2726" spans="33:38">
      <c r="AG2726"/>
      <c r="AK2726" s="36">
        <v>5776.5</v>
      </c>
      <c r="AL2726" s="7">
        <v>130</v>
      </c>
    </row>
    <row r="2727" spans="33:38">
      <c r="AG2727"/>
      <c r="AK2727" s="36">
        <v>5518.5</v>
      </c>
      <c r="AL2727" s="7">
        <v>110</v>
      </c>
    </row>
    <row r="2728" spans="33:38">
      <c r="AG2728"/>
      <c r="AK2728" s="36">
        <v>5223</v>
      </c>
      <c r="AL2728" s="7">
        <v>100</v>
      </c>
    </row>
    <row r="2729" spans="33:38">
      <c r="AG2729"/>
      <c r="AK2729" s="36">
        <v>4741.5</v>
      </c>
      <c r="AL2729" s="7">
        <v>90</v>
      </c>
    </row>
    <row r="2730" spans="33:38">
      <c r="AG2730"/>
      <c r="AK2730" s="36">
        <v>4522.5</v>
      </c>
      <c r="AL2730" s="7">
        <v>90</v>
      </c>
    </row>
    <row r="2731" spans="33:38">
      <c r="AG2731"/>
      <c r="AK2731" s="36">
        <v>4393.5</v>
      </c>
      <c r="AL2731" s="7">
        <v>90</v>
      </c>
    </row>
    <row r="2732" spans="33:38">
      <c r="AG2732"/>
      <c r="AK2732" s="36">
        <v>4296</v>
      </c>
      <c r="AL2732" s="7">
        <v>90</v>
      </c>
    </row>
    <row r="2733" spans="33:38">
      <c r="AG2733"/>
      <c r="AK2733" s="36">
        <v>4140</v>
      </c>
      <c r="AL2733" s="7">
        <v>90</v>
      </c>
    </row>
    <row r="2734" spans="33:38">
      <c r="AG2734"/>
      <c r="AK2734" s="36">
        <v>4051.5</v>
      </c>
      <c r="AL2734" s="7">
        <v>90</v>
      </c>
    </row>
    <row r="2735" spans="33:38">
      <c r="AG2735"/>
      <c r="AK2735" s="36">
        <v>4081.5</v>
      </c>
      <c r="AL2735" s="7">
        <v>90</v>
      </c>
    </row>
    <row r="2736" spans="33:38">
      <c r="AG2736"/>
      <c r="AK2736" s="36">
        <v>4033.5</v>
      </c>
      <c r="AL2736" s="7">
        <v>90</v>
      </c>
    </row>
    <row r="2737" spans="33:38">
      <c r="AG2737"/>
      <c r="AK2737" s="36">
        <v>4191</v>
      </c>
      <c r="AL2737" s="7">
        <v>90</v>
      </c>
    </row>
    <row r="2738" spans="33:38">
      <c r="AG2738"/>
      <c r="AK2738" s="36">
        <v>4837.5</v>
      </c>
      <c r="AL2738" s="7">
        <v>90</v>
      </c>
    </row>
    <row r="2739" spans="33:38">
      <c r="AG2739"/>
      <c r="AK2739" s="36">
        <v>5361</v>
      </c>
      <c r="AL2739" s="7">
        <v>105</v>
      </c>
    </row>
    <row r="2740" spans="33:38">
      <c r="AG2740"/>
      <c r="AK2740" s="36">
        <v>5749.5</v>
      </c>
      <c r="AL2740" s="7">
        <v>130</v>
      </c>
    </row>
    <row r="2741" spans="33:38">
      <c r="AG2741"/>
      <c r="AK2741" s="36">
        <v>5893.5</v>
      </c>
      <c r="AL2741" s="7">
        <v>130</v>
      </c>
    </row>
    <row r="2742" spans="33:38">
      <c r="AG2742"/>
      <c r="AK2742" s="36">
        <v>5745</v>
      </c>
      <c r="AL2742" s="7">
        <v>130</v>
      </c>
    </row>
    <row r="2743" spans="33:38">
      <c r="AG2743"/>
      <c r="AK2743" s="36">
        <v>5848.5</v>
      </c>
      <c r="AL2743" s="7">
        <v>130</v>
      </c>
    </row>
    <row r="2744" spans="33:38">
      <c r="AG2744"/>
      <c r="AK2744" s="36">
        <v>6061.5</v>
      </c>
      <c r="AL2744" s="7">
        <v>140</v>
      </c>
    </row>
    <row r="2745" spans="33:38">
      <c r="AG2745"/>
      <c r="AK2745" s="36">
        <v>5886</v>
      </c>
      <c r="AL2745" s="7">
        <v>130</v>
      </c>
    </row>
    <row r="2746" spans="33:38">
      <c r="AG2746"/>
      <c r="AK2746" s="36">
        <v>5763</v>
      </c>
      <c r="AL2746" s="7">
        <v>130</v>
      </c>
    </row>
    <row r="2747" spans="33:38">
      <c r="AG2747"/>
      <c r="AK2747" s="36">
        <v>5503.5</v>
      </c>
      <c r="AL2747" s="7">
        <v>110</v>
      </c>
    </row>
    <row r="2748" spans="33:38">
      <c r="AG2748"/>
      <c r="AK2748" s="36">
        <v>5530.5</v>
      </c>
      <c r="AL2748" s="7">
        <v>120</v>
      </c>
    </row>
    <row r="2749" spans="33:38">
      <c r="AG2749"/>
      <c r="AK2749" s="36">
        <v>6013.5</v>
      </c>
      <c r="AL2749" s="7">
        <v>140</v>
      </c>
    </row>
    <row r="2750" spans="33:38">
      <c r="AG2750"/>
      <c r="AK2750" s="36">
        <v>5766</v>
      </c>
      <c r="AL2750" s="7">
        <v>130</v>
      </c>
    </row>
    <row r="2751" spans="33:38">
      <c r="AG2751"/>
      <c r="AK2751" s="36">
        <v>5508</v>
      </c>
      <c r="AL2751" s="7">
        <v>110</v>
      </c>
    </row>
    <row r="2752" spans="33:38">
      <c r="AG2752"/>
      <c r="AK2752" s="36">
        <v>5053.5</v>
      </c>
      <c r="AL2752" s="7">
        <v>90</v>
      </c>
    </row>
    <row r="2753" spans="33:38">
      <c r="AG2753"/>
      <c r="AK2753" s="36">
        <v>4740</v>
      </c>
      <c r="AL2753" s="7">
        <v>90</v>
      </c>
    </row>
    <row r="2754" spans="33:38">
      <c r="AG2754"/>
      <c r="AK2754" s="36">
        <v>4429.5</v>
      </c>
      <c r="AL2754" s="7">
        <v>90</v>
      </c>
    </row>
    <row r="2755" spans="33:38">
      <c r="AG2755"/>
      <c r="AK2755" s="36">
        <v>4393.5</v>
      </c>
      <c r="AL2755" s="7">
        <v>90</v>
      </c>
    </row>
    <row r="2756" spans="33:38">
      <c r="AG2756"/>
      <c r="AK2756" s="36">
        <v>4296</v>
      </c>
      <c r="AL2756" s="7">
        <v>90</v>
      </c>
    </row>
    <row r="2757" spans="33:38">
      <c r="AG2757"/>
      <c r="AK2757" s="36">
        <v>4140</v>
      </c>
      <c r="AL2757" s="7">
        <v>90</v>
      </c>
    </row>
    <row r="2758" spans="33:38">
      <c r="AG2758"/>
      <c r="AK2758" s="36">
        <v>4051.5</v>
      </c>
      <c r="AL2758" s="7">
        <v>90</v>
      </c>
    </row>
    <row r="2759" spans="33:38">
      <c r="AG2759"/>
      <c r="AK2759" s="36">
        <v>4081.5</v>
      </c>
      <c r="AL2759" s="7">
        <v>90</v>
      </c>
    </row>
    <row r="2760" spans="33:38">
      <c r="AG2760"/>
      <c r="AK2760" s="36">
        <v>4033.5</v>
      </c>
      <c r="AL2760" s="7">
        <v>90</v>
      </c>
    </row>
    <row r="2761" spans="33:38">
      <c r="AG2761"/>
      <c r="AK2761" s="36">
        <v>4191</v>
      </c>
      <c r="AL2761" s="7">
        <v>90</v>
      </c>
    </row>
    <row r="2762" spans="33:38">
      <c r="AG2762"/>
      <c r="AK2762" s="36">
        <v>4837.5</v>
      </c>
      <c r="AL2762" s="7">
        <v>90</v>
      </c>
    </row>
    <row r="2763" spans="33:38">
      <c r="AG2763"/>
      <c r="AK2763" s="36">
        <v>5361</v>
      </c>
      <c r="AL2763" s="7">
        <v>105</v>
      </c>
    </row>
    <row r="2764" spans="33:38">
      <c r="AG2764"/>
      <c r="AK2764" s="36">
        <v>5749.5</v>
      </c>
      <c r="AL2764" s="7">
        <v>130</v>
      </c>
    </row>
    <row r="2765" spans="33:38">
      <c r="AG2765"/>
      <c r="AK2765" s="36">
        <v>5893.5</v>
      </c>
      <c r="AL2765" s="7">
        <v>130</v>
      </c>
    </row>
    <row r="2766" spans="33:38">
      <c r="AG2766"/>
      <c r="AK2766" s="36">
        <v>5745</v>
      </c>
      <c r="AL2766" s="7">
        <v>130</v>
      </c>
    </row>
    <row r="2767" spans="33:38">
      <c r="AG2767"/>
      <c r="AK2767" s="36">
        <v>5848.5</v>
      </c>
      <c r="AL2767" s="7">
        <v>130</v>
      </c>
    </row>
    <row r="2768" spans="33:38">
      <c r="AG2768"/>
      <c r="AK2768" s="36">
        <v>6061.5</v>
      </c>
      <c r="AL2768" s="7">
        <v>140</v>
      </c>
    </row>
    <row r="2769" spans="33:38">
      <c r="AG2769"/>
      <c r="AK2769" s="36">
        <v>5886</v>
      </c>
      <c r="AL2769" s="7">
        <v>130</v>
      </c>
    </row>
    <row r="2770" spans="33:38">
      <c r="AG2770"/>
      <c r="AK2770" s="36">
        <v>5763</v>
      </c>
      <c r="AL2770" s="7">
        <v>130</v>
      </c>
    </row>
    <row r="2771" spans="33:38">
      <c r="AG2771"/>
      <c r="AK2771" s="36">
        <v>5503.5</v>
      </c>
      <c r="AL2771" s="7">
        <v>110</v>
      </c>
    </row>
    <row r="2772" spans="33:38">
      <c r="AG2772"/>
      <c r="AK2772" s="36">
        <v>5530.5</v>
      </c>
      <c r="AL2772" s="7">
        <v>120</v>
      </c>
    </row>
    <row r="2773" spans="33:38">
      <c r="AG2773"/>
      <c r="AK2773" s="36">
        <v>6013.5</v>
      </c>
      <c r="AL2773" s="7">
        <v>140</v>
      </c>
    </row>
    <row r="2774" spans="33:38">
      <c r="AG2774"/>
      <c r="AK2774" s="36">
        <v>5766</v>
      </c>
      <c r="AL2774" s="7">
        <v>130</v>
      </c>
    </row>
    <row r="2775" spans="33:38">
      <c r="AG2775"/>
      <c r="AK2775" s="36">
        <v>5508</v>
      </c>
      <c r="AL2775" s="7">
        <v>110</v>
      </c>
    </row>
    <row r="2776" spans="33:38">
      <c r="AG2776"/>
      <c r="AK2776" s="36">
        <v>5053.5</v>
      </c>
      <c r="AL2776" s="7">
        <v>90</v>
      </c>
    </row>
    <row r="2777" spans="33:38">
      <c r="AG2777"/>
      <c r="AK2777" s="36">
        <v>4740</v>
      </c>
      <c r="AL2777" s="7">
        <v>90</v>
      </c>
    </row>
    <row r="2778" spans="33:38">
      <c r="AG2778"/>
      <c r="AK2778" s="36">
        <v>4429.5</v>
      </c>
      <c r="AL2778" s="7">
        <v>90</v>
      </c>
    </row>
    <row r="2779" spans="33:38">
      <c r="AG2779"/>
      <c r="AK2779" s="36">
        <v>4246.5</v>
      </c>
      <c r="AL2779" s="7">
        <v>90</v>
      </c>
    </row>
    <row r="2780" spans="33:38">
      <c r="AG2780"/>
      <c r="AK2780" s="36">
        <v>4140</v>
      </c>
      <c r="AL2780" s="7">
        <v>90</v>
      </c>
    </row>
    <row r="2781" spans="33:38">
      <c r="AG2781"/>
      <c r="AK2781" s="36">
        <v>4027.5</v>
      </c>
      <c r="AL2781" s="7">
        <v>90</v>
      </c>
    </row>
    <row r="2782" spans="33:38">
      <c r="AG2782"/>
      <c r="AK2782" s="36">
        <v>4003.5</v>
      </c>
      <c r="AL2782" s="7">
        <v>90</v>
      </c>
    </row>
    <row r="2783" spans="33:38">
      <c r="AG2783"/>
      <c r="AK2783" s="36">
        <v>3999</v>
      </c>
      <c r="AL2783" s="7">
        <v>90</v>
      </c>
    </row>
    <row r="2784" spans="33:38">
      <c r="AG2784"/>
      <c r="AK2784" s="36">
        <v>3915</v>
      </c>
      <c r="AL2784" s="7">
        <v>90</v>
      </c>
    </row>
    <row r="2785" spans="33:38">
      <c r="AG2785"/>
      <c r="AK2785" s="36">
        <v>4173</v>
      </c>
      <c r="AL2785" s="7">
        <v>90</v>
      </c>
    </row>
    <row r="2786" spans="33:38">
      <c r="AG2786"/>
      <c r="AK2786" s="36">
        <v>4731</v>
      </c>
      <c r="AL2786" s="7">
        <v>90</v>
      </c>
    </row>
    <row r="2787" spans="33:38">
      <c r="AG2787"/>
      <c r="AK2787" s="36">
        <v>5257.5</v>
      </c>
      <c r="AL2787" s="7">
        <v>100</v>
      </c>
    </row>
    <row r="2788" spans="33:38">
      <c r="AG2788"/>
      <c r="AK2788" s="36">
        <v>5586</v>
      </c>
      <c r="AL2788" s="7">
        <v>120</v>
      </c>
    </row>
    <row r="2789" spans="33:38">
      <c r="AG2789"/>
      <c r="AK2789" s="36">
        <v>5853</v>
      </c>
      <c r="AL2789" s="7">
        <v>130</v>
      </c>
    </row>
    <row r="2790" spans="33:38">
      <c r="AG2790"/>
      <c r="AK2790" s="36">
        <v>5596.5</v>
      </c>
      <c r="AL2790" s="7">
        <v>120</v>
      </c>
    </row>
    <row r="2791" spans="33:38">
      <c r="AG2791"/>
      <c r="AK2791" s="36">
        <v>5776.5</v>
      </c>
      <c r="AL2791" s="7">
        <v>130</v>
      </c>
    </row>
    <row r="2792" spans="33:38">
      <c r="AG2792"/>
      <c r="AK2792" s="36">
        <v>5937</v>
      </c>
      <c r="AL2792" s="7">
        <v>140</v>
      </c>
    </row>
    <row r="2793" spans="33:38">
      <c r="AG2793"/>
      <c r="AK2793" s="36">
        <v>5931</v>
      </c>
      <c r="AL2793" s="7">
        <v>140</v>
      </c>
    </row>
    <row r="2794" spans="33:38">
      <c r="AG2794"/>
      <c r="AK2794" s="36">
        <v>5665.5</v>
      </c>
      <c r="AL2794" s="7">
        <v>120</v>
      </c>
    </row>
    <row r="2795" spans="33:38">
      <c r="AG2795"/>
      <c r="AK2795" s="36">
        <v>5328</v>
      </c>
      <c r="AL2795" s="7">
        <v>105</v>
      </c>
    </row>
    <row r="2796" spans="33:38">
      <c r="AG2796"/>
      <c r="AK2796" s="36">
        <v>5364</v>
      </c>
      <c r="AL2796" s="7">
        <v>105</v>
      </c>
    </row>
    <row r="2797" spans="33:38">
      <c r="AG2797"/>
      <c r="AK2797" s="36">
        <v>5830.5</v>
      </c>
      <c r="AL2797" s="7">
        <v>130</v>
      </c>
    </row>
    <row r="2798" spans="33:38">
      <c r="AG2798"/>
      <c r="AK2798" s="36">
        <v>5731.5</v>
      </c>
      <c r="AL2798" s="7">
        <v>130</v>
      </c>
    </row>
    <row r="2799" spans="33:38">
      <c r="AG2799"/>
      <c r="AK2799" s="36">
        <v>5485.5</v>
      </c>
      <c r="AL2799" s="7">
        <v>110</v>
      </c>
    </row>
    <row r="2800" spans="33:38">
      <c r="AG2800"/>
      <c r="AK2800" s="36">
        <v>5740.5</v>
      </c>
      <c r="AL2800" s="7">
        <v>130</v>
      </c>
    </row>
    <row r="2801" spans="33:38">
      <c r="AG2801"/>
      <c r="AK2801" s="36">
        <v>5881.5</v>
      </c>
      <c r="AL2801" s="7">
        <v>130</v>
      </c>
    </row>
    <row r="2802" spans="33:38">
      <c r="AG2802"/>
      <c r="AK2802" s="36">
        <v>5530.5</v>
      </c>
      <c r="AL2802" s="7">
        <v>120</v>
      </c>
    </row>
    <row r="2803" spans="33:38">
      <c r="AG2803"/>
      <c r="AK2803" s="36">
        <v>4159.5</v>
      </c>
      <c r="AL2803" s="7">
        <v>90</v>
      </c>
    </row>
    <row r="2804" spans="33:38">
      <c r="AG2804"/>
      <c r="AK2804" s="36">
        <v>4080</v>
      </c>
      <c r="AL2804" s="7">
        <v>90</v>
      </c>
    </row>
    <row r="2805" spans="33:38">
      <c r="AG2805"/>
      <c r="AK2805" s="36">
        <v>3951</v>
      </c>
      <c r="AL2805" s="7">
        <v>90</v>
      </c>
    </row>
    <row r="2806" spans="33:38">
      <c r="AG2806"/>
      <c r="AK2806" s="36">
        <v>3864</v>
      </c>
      <c r="AL2806" s="7">
        <v>90</v>
      </c>
    </row>
    <row r="2807" spans="33:38">
      <c r="AG2807"/>
      <c r="AK2807" s="36">
        <v>3999</v>
      </c>
      <c r="AL2807" s="7">
        <v>90</v>
      </c>
    </row>
    <row r="2808" spans="33:38">
      <c r="AG2808"/>
      <c r="AK2808" s="36">
        <v>3925.5</v>
      </c>
      <c r="AL2808" s="7">
        <v>90</v>
      </c>
    </row>
    <row r="2809" spans="33:38">
      <c r="AG2809"/>
      <c r="AK2809" s="36">
        <v>4119</v>
      </c>
      <c r="AL2809" s="7">
        <v>90</v>
      </c>
    </row>
    <row r="2810" spans="33:38">
      <c r="AG2810"/>
      <c r="AK2810" s="36">
        <v>4741.5</v>
      </c>
      <c r="AL2810" s="7">
        <v>90</v>
      </c>
    </row>
    <row r="2811" spans="33:38">
      <c r="AG2811"/>
      <c r="AK2811" s="36">
        <v>5344.5</v>
      </c>
      <c r="AL2811" s="7">
        <v>105</v>
      </c>
    </row>
    <row r="2812" spans="33:38">
      <c r="AG2812"/>
      <c r="AK2812" s="36">
        <v>5724</v>
      </c>
      <c r="AL2812" s="7">
        <v>130</v>
      </c>
    </row>
    <row r="2813" spans="33:38">
      <c r="AG2813"/>
      <c r="AK2813" s="36">
        <v>5859</v>
      </c>
      <c r="AL2813" s="7">
        <v>130</v>
      </c>
    </row>
    <row r="2814" spans="33:38">
      <c r="AG2814"/>
      <c r="AK2814" s="36">
        <v>5620.5</v>
      </c>
      <c r="AL2814" s="7">
        <v>120</v>
      </c>
    </row>
    <row r="2815" spans="33:38">
      <c r="AG2815"/>
      <c r="AK2815" s="36">
        <v>5674.5</v>
      </c>
      <c r="AL2815" s="7">
        <v>120</v>
      </c>
    </row>
    <row r="2816" spans="33:38">
      <c r="AG2816"/>
      <c r="AK2816" s="36">
        <v>5964</v>
      </c>
      <c r="AL2816" s="7">
        <v>140</v>
      </c>
    </row>
    <row r="2817" spans="33:38">
      <c r="AG2817"/>
      <c r="AK2817" s="36">
        <v>5704.5</v>
      </c>
      <c r="AL2817" s="7">
        <v>120</v>
      </c>
    </row>
    <row r="2818" spans="33:38">
      <c r="AG2818"/>
      <c r="AK2818" s="36">
        <v>5542.5</v>
      </c>
      <c r="AL2818" s="7">
        <v>120</v>
      </c>
    </row>
    <row r="2819" spans="33:38">
      <c r="AG2819"/>
      <c r="AK2819" s="36">
        <v>5337</v>
      </c>
      <c r="AL2819" s="7">
        <v>105</v>
      </c>
    </row>
    <row r="2820" spans="33:38">
      <c r="AG2820"/>
      <c r="AK2820" s="36">
        <v>5239.5</v>
      </c>
      <c r="AL2820" s="7">
        <v>100</v>
      </c>
    </row>
    <row r="2821" spans="33:38">
      <c r="AG2821"/>
      <c r="AK2821" s="36">
        <v>5823</v>
      </c>
      <c r="AL2821" s="7">
        <v>130</v>
      </c>
    </row>
    <row r="2822" spans="33:38">
      <c r="AG2822"/>
      <c r="AK2822" s="36">
        <v>5626.5</v>
      </c>
      <c r="AL2822" s="7">
        <v>120</v>
      </c>
    </row>
    <row r="2823" spans="33:38">
      <c r="AG2823"/>
      <c r="AK2823" s="36">
        <v>5404.5</v>
      </c>
      <c r="AL2823" s="7">
        <v>105</v>
      </c>
    </row>
    <row r="2824" spans="33:38">
      <c r="AG2824"/>
      <c r="AK2824" s="36">
        <v>5050.5</v>
      </c>
      <c r="AL2824" s="7">
        <v>90</v>
      </c>
    </row>
    <row r="2825" spans="33:38">
      <c r="AG2825"/>
      <c r="AK2825" s="36">
        <v>4600.5</v>
      </c>
      <c r="AL2825" s="7">
        <v>90</v>
      </c>
    </row>
    <row r="2826" spans="33:38">
      <c r="AG2826"/>
      <c r="AK2826" s="36">
        <v>5827.5</v>
      </c>
      <c r="AL2826" s="7">
        <v>130</v>
      </c>
    </row>
    <row r="2827" spans="33:38">
      <c r="AG2827"/>
      <c r="AK2827" s="36">
        <v>4174.5</v>
      </c>
      <c r="AL2827" s="7">
        <v>90</v>
      </c>
    </row>
    <row r="2828" spans="33:38">
      <c r="AG2828"/>
      <c r="AK2828" s="36">
        <v>4059</v>
      </c>
      <c r="AL2828" s="7">
        <v>90</v>
      </c>
    </row>
    <row r="2829" spans="33:38">
      <c r="AG2829"/>
      <c r="AK2829" s="36">
        <v>3946.5</v>
      </c>
      <c r="AL2829" s="7">
        <v>90</v>
      </c>
    </row>
    <row r="2830" spans="33:38">
      <c r="AG2830"/>
      <c r="AK2830" s="36">
        <v>3859.5</v>
      </c>
      <c r="AL2830" s="7">
        <v>90</v>
      </c>
    </row>
    <row r="2831" spans="33:38">
      <c r="AG2831"/>
      <c r="AK2831" s="36">
        <v>3867</v>
      </c>
      <c r="AL2831" s="7">
        <v>90</v>
      </c>
    </row>
    <row r="2832" spans="33:38">
      <c r="AG2832"/>
      <c r="AK2832" s="36">
        <v>3786</v>
      </c>
      <c r="AL2832" s="7">
        <v>90</v>
      </c>
    </row>
    <row r="2833" spans="33:38">
      <c r="AG2833"/>
      <c r="AK2833" s="36">
        <v>3856.5</v>
      </c>
      <c r="AL2833" s="7">
        <v>90</v>
      </c>
    </row>
    <row r="2834" spans="33:38">
      <c r="AG2834"/>
      <c r="AK2834" s="36">
        <v>4284</v>
      </c>
      <c r="AL2834" s="7">
        <v>90</v>
      </c>
    </row>
    <row r="2835" spans="33:38">
      <c r="AG2835"/>
      <c r="AK2835" s="36">
        <v>4836</v>
      </c>
      <c r="AL2835" s="7">
        <v>90</v>
      </c>
    </row>
    <row r="2836" spans="33:38">
      <c r="AG2836"/>
      <c r="AK2836" s="36">
        <v>5151</v>
      </c>
      <c r="AL2836" s="7">
        <v>95</v>
      </c>
    </row>
    <row r="2837" spans="33:38">
      <c r="AG2837"/>
      <c r="AK2837" s="36">
        <v>5346</v>
      </c>
      <c r="AL2837" s="7">
        <v>105</v>
      </c>
    </row>
    <row r="2838" spans="33:38">
      <c r="AG2838"/>
      <c r="AK2838" s="36">
        <v>5083.5</v>
      </c>
      <c r="AL2838" s="7">
        <v>90</v>
      </c>
    </row>
    <row r="2839" spans="33:38">
      <c r="AG2839"/>
      <c r="AK2839" s="36">
        <v>5140.5</v>
      </c>
      <c r="AL2839" s="7">
        <v>95</v>
      </c>
    </row>
    <row r="2840" spans="33:38">
      <c r="AG2840"/>
      <c r="AK2840" s="36">
        <v>5244</v>
      </c>
      <c r="AL2840" s="7">
        <v>100</v>
      </c>
    </row>
    <row r="2841" spans="33:38">
      <c r="AG2841"/>
      <c r="AK2841" s="36">
        <v>5055</v>
      </c>
      <c r="AL2841" s="7">
        <v>90</v>
      </c>
    </row>
    <row r="2842" spans="33:38">
      <c r="AG2842"/>
      <c r="AK2842" s="36">
        <v>4923</v>
      </c>
      <c r="AL2842" s="7">
        <v>90</v>
      </c>
    </row>
    <row r="2843" spans="33:38">
      <c r="AG2843"/>
      <c r="AK2843" s="36">
        <v>4750.5</v>
      </c>
      <c r="AL2843" s="7">
        <v>90</v>
      </c>
    </row>
    <row r="2844" spans="33:38">
      <c r="AG2844"/>
      <c r="AK2844" s="36">
        <v>4921.5</v>
      </c>
      <c r="AL2844" s="7">
        <v>90</v>
      </c>
    </row>
    <row r="2845" spans="33:38">
      <c r="AG2845"/>
      <c r="AK2845" s="36">
        <v>5523</v>
      </c>
      <c r="AL2845" s="7">
        <v>110</v>
      </c>
    </row>
    <row r="2846" spans="33:38">
      <c r="AG2846"/>
      <c r="AK2846" s="36">
        <v>5449.5</v>
      </c>
      <c r="AL2846" s="7">
        <v>110</v>
      </c>
    </row>
    <row r="2847" spans="33:38">
      <c r="AG2847"/>
      <c r="AK2847" s="36">
        <v>5323.5</v>
      </c>
      <c r="AL2847" s="7">
        <v>105</v>
      </c>
    </row>
    <row r="2848" spans="33:38">
      <c r="AG2848"/>
      <c r="AK2848" s="36">
        <v>5017.5</v>
      </c>
      <c r="AL2848" s="7">
        <v>90</v>
      </c>
    </row>
    <row r="2849" spans="33:38">
      <c r="AG2849"/>
      <c r="AK2849" s="36">
        <v>4597.5</v>
      </c>
      <c r="AL2849" s="7">
        <v>90</v>
      </c>
    </row>
    <row r="2850" spans="33:38">
      <c r="AG2850"/>
      <c r="AK2850" s="36">
        <v>4348.5</v>
      </c>
      <c r="AL2850" s="7">
        <v>90</v>
      </c>
    </row>
    <row r="2851" spans="33:38">
      <c r="AG2851"/>
      <c r="AK2851" s="36">
        <v>3849</v>
      </c>
      <c r="AL2851" s="7">
        <v>90</v>
      </c>
    </row>
    <row r="2852" spans="33:38">
      <c r="AG2852"/>
      <c r="AK2852" s="36">
        <v>4002</v>
      </c>
      <c r="AL2852" s="7">
        <v>90</v>
      </c>
    </row>
    <row r="2853" spans="33:38">
      <c r="AG2853"/>
      <c r="AK2853" s="36">
        <v>3889.5</v>
      </c>
      <c r="AL2853" s="7">
        <v>90</v>
      </c>
    </row>
    <row r="2854" spans="33:38">
      <c r="AG2854"/>
      <c r="AK2854" s="36">
        <v>3856.5</v>
      </c>
      <c r="AL2854" s="7">
        <v>90</v>
      </c>
    </row>
    <row r="2855" spans="33:38">
      <c r="AG2855"/>
      <c r="AK2855" s="36">
        <v>3868.5</v>
      </c>
      <c r="AL2855" s="7">
        <v>90</v>
      </c>
    </row>
    <row r="2856" spans="33:38">
      <c r="AG2856"/>
      <c r="AK2856" s="36">
        <v>3564</v>
      </c>
      <c r="AL2856" s="7">
        <v>75</v>
      </c>
    </row>
    <row r="2857" spans="33:38">
      <c r="AG2857"/>
      <c r="AK2857" s="36">
        <v>3465</v>
      </c>
      <c r="AL2857" s="7">
        <v>75</v>
      </c>
    </row>
    <row r="2858" spans="33:38">
      <c r="AG2858"/>
      <c r="AK2858" s="36">
        <v>3603</v>
      </c>
      <c r="AL2858" s="7">
        <v>90</v>
      </c>
    </row>
    <row r="2859" spans="33:38">
      <c r="AG2859"/>
      <c r="AK2859" s="36">
        <v>3810</v>
      </c>
      <c r="AL2859" s="7">
        <v>90</v>
      </c>
    </row>
    <row r="2860" spans="33:38">
      <c r="AG2860"/>
      <c r="AK2860" s="36">
        <v>4048.5</v>
      </c>
      <c r="AL2860" s="7">
        <v>90</v>
      </c>
    </row>
    <row r="2861" spans="33:38">
      <c r="AG2861"/>
      <c r="AK2861" s="36">
        <v>4207.5</v>
      </c>
      <c r="AL2861" s="7">
        <v>90</v>
      </c>
    </row>
    <row r="2862" spans="33:38">
      <c r="AG2862"/>
      <c r="AK2862" s="36">
        <v>4105.5</v>
      </c>
      <c r="AL2862" s="7">
        <v>90</v>
      </c>
    </row>
    <row r="2863" spans="33:38">
      <c r="AG2863"/>
      <c r="AK2863" s="36">
        <v>4144.5</v>
      </c>
      <c r="AL2863" s="7">
        <v>90</v>
      </c>
    </row>
    <row r="2864" spans="33:38">
      <c r="AG2864"/>
      <c r="AK2864" s="36">
        <v>4158</v>
      </c>
      <c r="AL2864" s="7">
        <v>90</v>
      </c>
    </row>
    <row r="2865" spans="33:38">
      <c r="AG2865"/>
      <c r="AK2865" s="36">
        <v>4012.5</v>
      </c>
      <c r="AL2865" s="7">
        <v>90</v>
      </c>
    </row>
    <row r="2866" spans="33:38">
      <c r="AG2866"/>
      <c r="AK2866" s="36">
        <v>3910.5</v>
      </c>
      <c r="AL2866" s="7">
        <v>90</v>
      </c>
    </row>
    <row r="2867" spans="33:38">
      <c r="AG2867"/>
      <c r="AK2867" s="36">
        <v>3918</v>
      </c>
      <c r="AL2867" s="7">
        <v>90</v>
      </c>
    </row>
    <row r="2868" spans="33:38">
      <c r="AG2868"/>
      <c r="AK2868" s="36">
        <v>4204.5</v>
      </c>
      <c r="AL2868" s="7">
        <v>90</v>
      </c>
    </row>
    <row r="2869" spans="33:38">
      <c r="AG2869"/>
      <c r="AK2869" s="36">
        <v>5070</v>
      </c>
      <c r="AL2869" s="7">
        <v>90</v>
      </c>
    </row>
    <row r="2870" spans="33:38">
      <c r="AG2870"/>
      <c r="AK2870" s="36">
        <v>5011.5</v>
      </c>
      <c r="AL2870" s="7">
        <v>90</v>
      </c>
    </row>
    <row r="2871" spans="33:38">
      <c r="AG2871"/>
      <c r="AK2871" s="36">
        <v>4927.5</v>
      </c>
      <c r="AL2871" s="7">
        <v>90</v>
      </c>
    </row>
    <row r="2872" spans="33:38">
      <c r="AG2872"/>
      <c r="AK2872" s="36">
        <v>4654.5</v>
      </c>
      <c r="AL2872" s="7">
        <v>90</v>
      </c>
    </row>
    <row r="2873" spans="33:38">
      <c r="AG2873"/>
      <c r="AK2873" s="36">
        <v>4314</v>
      </c>
      <c r="AL2873" s="7">
        <v>90</v>
      </c>
    </row>
    <row r="2874" spans="33:38">
      <c r="AG2874"/>
      <c r="AK2874" s="36">
        <v>3921</v>
      </c>
      <c r="AL2874" s="7">
        <v>90</v>
      </c>
    </row>
    <row r="2875" spans="33:38">
      <c r="AG2875"/>
      <c r="AK2875" s="36">
        <v>3820.5</v>
      </c>
      <c r="AL2875" s="7">
        <v>90</v>
      </c>
    </row>
    <row r="2876" spans="33:38">
      <c r="AG2876"/>
      <c r="AK2876" s="36">
        <v>3754.5</v>
      </c>
      <c r="AL2876" s="7">
        <v>90</v>
      </c>
    </row>
    <row r="2877" spans="33:38">
      <c r="AG2877"/>
      <c r="AK2877" s="36">
        <v>3655.5</v>
      </c>
      <c r="AL2877" s="7">
        <v>90</v>
      </c>
    </row>
    <row r="2878" spans="33:38">
      <c r="AG2878"/>
      <c r="AK2878" s="36">
        <v>3669</v>
      </c>
      <c r="AL2878" s="7">
        <v>90</v>
      </c>
    </row>
    <row r="2879" spans="33:38">
      <c r="AG2879"/>
      <c r="AK2879" s="36">
        <v>3726</v>
      </c>
      <c r="AL2879" s="7">
        <v>90</v>
      </c>
    </row>
    <row r="2880" spans="33:38">
      <c r="AG2880"/>
      <c r="AK2880" s="36">
        <v>3702</v>
      </c>
      <c r="AL2880" s="7">
        <v>90</v>
      </c>
    </row>
    <row r="2881" spans="33:38">
      <c r="AG2881"/>
      <c r="AK2881" s="36">
        <v>4018.5</v>
      </c>
      <c r="AL2881" s="7">
        <v>90</v>
      </c>
    </row>
    <row r="2882" spans="33:38">
      <c r="AG2882"/>
      <c r="AK2882" s="36">
        <v>4711.5</v>
      </c>
      <c r="AL2882" s="7">
        <v>90</v>
      </c>
    </row>
    <row r="2883" spans="33:38">
      <c r="AG2883"/>
      <c r="AK2883" s="36">
        <v>5314.5</v>
      </c>
      <c r="AL2883" s="7">
        <v>100</v>
      </c>
    </row>
    <row r="2884" spans="33:38">
      <c r="AG2884"/>
      <c r="AK2884" s="36">
        <v>5670</v>
      </c>
      <c r="AL2884" s="7">
        <v>120</v>
      </c>
    </row>
    <row r="2885" spans="33:38">
      <c r="AG2885"/>
      <c r="AK2885" s="36">
        <v>5917.5</v>
      </c>
      <c r="AL2885" s="7">
        <v>140</v>
      </c>
    </row>
    <row r="2886" spans="33:38">
      <c r="AG2886"/>
      <c r="AK2886" s="36">
        <v>5730</v>
      </c>
      <c r="AL2886" s="7">
        <v>130</v>
      </c>
    </row>
    <row r="2887" spans="33:38">
      <c r="AG2887"/>
      <c r="AK2887" s="36">
        <v>5866.5</v>
      </c>
      <c r="AL2887" s="7">
        <v>130</v>
      </c>
    </row>
    <row r="2888" spans="33:38">
      <c r="AG2888"/>
      <c r="AK2888" s="36">
        <v>6016.5</v>
      </c>
      <c r="AL2888" s="7">
        <v>140</v>
      </c>
    </row>
    <row r="2889" spans="33:38">
      <c r="AG2889"/>
      <c r="AK2889" s="36">
        <v>5872.5</v>
      </c>
      <c r="AL2889" s="7">
        <v>130</v>
      </c>
    </row>
    <row r="2890" spans="33:38">
      <c r="AG2890"/>
      <c r="AK2890" s="36">
        <v>5826</v>
      </c>
      <c r="AL2890" s="7">
        <v>130</v>
      </c>
    </row>
    <row r="2891" spans="33:38">
      <c r="AG2891"/>
      <c r="AK2891" s="36">
        <v>5524.5</v>
      </c>
      <c r="AL2891" s="7">
        <v>110</v>
      </c>
    </row>
    <row r="2892" spans="33:38">
      <c r="AG2892"/>
      <c r="AK2892" s="36">
        <v>5425.5</v>
      </c>
      <c r="AL2892" s="7">
        <v>110</v>
      </c>
    </row>
    <row r="2893" spans="33:38">
      <c r="AG2893"/>
      <c r="AK2893" s="36">
        <v>6003</v>
      </c>
      <c r="AL2893" s="7">
        <v>140</v>
      </c>
    </row>
    <row r="2894" spans="33:38">
      <c r="AG2894"/>
      <c r="AK2894" s="36">
        <v>5884.5</v>
      </c>
      <c r="AL2894" s="7">
        <v>130</v>
      </c>
    </row>
    <row r="2895" spans="33:38">
      <c r="AG2895"/>
      <c r="AK2895" s="36">
        <v>5659.5</v>
      </c>
      <c r="AL2895" s="7">
        <v>120</v>
      </c>
    </row>
    <row r="2896" spans="33:38">
      <c r="AG2896"/>
      <c r="AK2896" s="36">
        <v>5293.5</v>
      </c>
      <c r="AL2896" s="7">
        <v>100</v>
      </c>
    </row>
    <row r="2897" spans="33:38">
      <c r="AG2897"/>
      <c r="AK2897" s="36">
        <v>4867.5</v>
      </c>
      <c r="AL2897" s="7">
        <v>90</v>
      </c>
    </row>
    <row r="2898" spans="33:38">
      <c r="AG2898"/>
      <c r="AK2898" s="36">
        <v>4423.5</v>
      </c>
      <c r="AL2898" s="7">
        <v>90</v>
      </c>
    </row>
    <row r="2899" spans="33:38">
      <c r="AG2899"/>
      <c r="AK2899" s="36">
        <v>4311</v>
      </c>
      <c r="AL2899" s="7">
        <v>90</v>
      </c>
    </row>
    <row r="2900" spans="33:38">
      <c r="AG2900"/>
      <c r="AK2900" s="36">
        <v>4206</v>
      </c>
      <c r="AL2900" s="7">
        <v>90</v>
      </c>
    </row>
    <row r="2901" spans="33:38">
      <c r="AG2901"/>
      <c r="AK2901" s="36">
        <v>4054.5</v>
      </c>
      <c r="AL2901" s="7">
        <v>90</v>
      </c>
    </row>
    <row r="2902" spans="33:38">
      <c r="AG2902"/>
      <c r="AK2902" s="36">
        <v>4045.5</v>
      </c>
      <c r="AL2902" s="7">
        <v>90</v>
      </c>
    </row>
    <row r="2903" spans="33:38">
      <c r="AG2903"/>
      <c r="AK2903" s="36">
        <v>4117.5</v>
      </c>
      <c r="AL2903" s="7">
        <v>90</v>
      </c>
    </row>
    <row r="2904" spans="33:38">
      <c r="AG2904"/>
      <c r="AK2904" s="36">
        <v>4008</v>
      </c>
      <c r="AL2904" s="7">
        <v>90</v>
      </c>
    </row>
    <row r="2905" spans="33:38">
      <c r="AG2905"/>
      <c r="AK2905" s="36">
        <v>4240.5</v>
      </c>
      <c r="AL2905" s="7">
        <v>90</v>
      </c>
    </row>
    <row r="2906" spans="33:38">
      <c r="AG2906"/>
      <c r="AK2906" s="36">
        <v>5010</v>
      </c>
      <c r="AL2906" s="7">
        <v>90</v>
      </c>
    </row>
    <row r="2907" spans="33:38">
      <c r="AG2907"/>
      <c r="AK2907" s="36">
        <v>5547</v>
      </c>
      <c r="AL2907" s="7">
        <v>120</v>
      </c>
    </row>
    <row r="2908" spans="33:38">
      <c r="AG2908"/>
      <c r="AK2908" s="36">
        <v>5833.5</v>
      </c>
      <c r="AL2908" s="7">
        <v>130</v>
      </c>
    </row>
    <row r="2909" spans="33:38">
      <c r="AG2909"/>
      <c r="AK2909" s="36">
        <v>6033</v>
      </c>
      <c r="AL2909" s="7">
        <v>140</v>
      </c>
    </row>
    <row r="2910" spans="33:38">
      <c r="AG2910"/>
      <c r="AK2910" s="36">
        <v>5791.5</v>
      </c>
      <c r="AL2910" s="7">
        <v>130</v>
      </c>
    </row>
    <row r="2911" spans="33:38">
      <c r="AG2911"/>
      <c r="AK2911" s="36">
        <v>5904</v>
      </c>
      <c r="AL2911" s="7">
        <v>130</v>
      </c>
    </row>
    <row r="2912" spans="33:38">
      <c r="AG2912"/>
      <c r="AK2912" s="36">
        <v>6043.5</v>
      </c>
      <c r="AL2912" s="7">
        <v>140</v>
      </c>
    </row>
    <row r="2913" spans="33:38">
      <c r="AG2913"/>
      <c r="AK2913" s="36">
        <v>5929.5</v>
      </c>
      <c r="AL2913" s="7">
        <v>140</v>
      </c>
    </row>
    <row r="2914" spans="33:38">
      <c r="AG2914"/>
      <c r="AK2914" s="36">
        <v>5749.5</v>
      </c>
      <c r="AL2914" s="7">
        <v>130</v>
      </c>
    </row>
    <row r="2915" spans="33:38">
      <c r="AG2915"/>
      <c r="AK2915" s="36">
        <v>5536.5</v>
      </c>
      <c r="AL2915" s="7">
        <v>120</v>
      </c>
    </row>
    <row r="2916" spans="33:38">
      <c r="AG2916"/>
      <c r="AK2916" s="36">
        <v>5428.5</v>
      </c>
      <c r="AL2916" s="7">
        <v>110</v>
      </c>
    </row>
    <row r="2917" spans="33:38">
      <c r="AG2917"/>
      <c r="AK2917" s="36">
        <v>6048</v>
      </c>
      <c r="AL2917" s="7">
        <v>140</v>
      </c>
    </row>
    <row r="2918" spans="33:38">
      <c r="AG2918"/>
      <c r="AK2918" s="36">
        <v>5911.5</v>
      </c>
      <c r="AL2918" s="7">
        <v>140</v>
      </c>
    </row>
    <row r="2919" spans="33:38">
      <c r="AG2919"/>
      <c r="AK2919" s="36">
        <v>5748</v>
      </c>
      <c r="AL2919" s="7">
        <v>130</v>
      </c>
    </row>
    <row r="2920" spans="33:38">
      <c r="AG2920"/>
      <c r="AK2920" s="36">
        <v>5379</v>
      </c>
      <c r="AL2920" s="7">
        <v>105</v>
      </c>
    </row>
    <row r="2921" spans="33:38">
      <c r="AG2921"/>
      <c r="AK2921" s="36">
        <v>4978.5</v>
      </c>
      <c r="AL2921" s="7">
        <v>90</v>
      </c>
    </row>
    <row r="2922" spans="33:38">
      <c r="AG2922"/>
      <c r="AK2922" s="36">
        <v>4695</v>
      </c>
      <c r="AL2922" s="7">
        <v>90</v>
      </c>
    </row>
    <row r="2923" spans="33:38">
      <c r="AG2923"/>
      <c r="AK2923" s="36">
        <v>4476</v>
      </c>
      <c r="AL2923" s="7">
        <v>90</v>
      </c>
    </row>
    <row r="2924" spans="33:38">
      <c r="AG2924"/>
      <c r="AK2924" s="36">
        <v>4306.5</v>
      </c>
      <c r="AL2924" s="7">
        <v>90</v>
      </c>
    </row>
    <row r="2925" spans="33:38">
      <c r="AG2925"/>
      <c r="AK2925" s="36">
        <v>4074</v>
      </c>
      <c r="AL2925" s="7">
        <v>90</v>
      </c>
    </row>
    <row r="2926" spans="33:38">
      <c r="AG2926"/>
      <c r="AK2926" s="36">
        <v>4009.5</v>
      </c>
      <c r="AL2926" s="7">
        <v>90</v>
      </c>
    </row>
    <row r="2927" spans="33:38">
      <c r="AG2927"/>
      <c r="AK2927" s="36">
        <v>3994.5</v>
      </c>
      <c r="AL2927" s="7">
        <v>90</v>
      </c>
    </row>
    <row r="2928" spans="33:38">
      <c r="AG2928"/>
      <c r="AK2928" s="36">
        <v>3651</v>
      </c>
      <c r="AL2928" s="7">
        <v>90</v>
      </c>
    </row>
    <row r="2929" spans="33:38">
      <c r="AG2929"/>
      <c r="AK2929" s="36">
        <v>3528</v>
      </c>
      <c r="AL2929" s="7">
        <v>75</v>
      </c>
    </row>
    <row r="2930" spans="33:38">
      <c r="AG2930"/>
      <c r="AK2930" s="36">
        <v>3649.5</v>
      </c>
      <c r="AL2930" s="7">
        <v>90</v>
      </c>
    </row>
    <row r="2931" spans="33:38">
      <c r="AG2931"/>
      <c r="AK2931" s="36">
        <v>3913.5</v>
      </c>
      <c r="AL2931" s="7">
        <v>90</v>
      </c>
    </row>
    <row r="2932" spans="33:38">
      <c r="AG2932"/>
      <c r="AK2932" s="36">
        <v>4248</v>
      </c>
      <c r="AL2932" s="7">
        <v>90</v>
      </c>
    </row>
    <row r="2933" spans="33:38">
      <c r="AG2933"/>
      <c r="AK2933" s="36">
        <v>4393.5</v>
      </c>
      <c r="AL2933" s="7">
        <v>90</v>
      </c>
    </row>
    <row r="2934" spans="33:38">
      <c r="AG2934"/>
      <c r="AK2934" s="36">
        <v>4201.5</v>
      </c>
      <c r="AL2934" s="7">
        <v>90</v>
      </c>
    </row>
    <row r="2935" spans="33:38">
      <c r="AG2935"/>
      <c r="AK2935" s="36">
        <v>4332</v>
      </c>
      <c r="AL2935" s="7">
        <v>90</v>
      </c>
    </row>
    <row r="2936" spans="33:38">
      <c r="AG2936"/>
      <c r="AK2936" s="36">
        <v>4452</v>
      </c>
      <c r="AL2936" s="7">
        <v>90</v>
      </c>
    </row>
    <row r="2937" spans="33:38">
      <c r="AG2937"/>
      <c r="AK2937" s="36">
        <v>4254</v>
      </c>
      <c r="AL2937" s="7">
        <v>90</v>
      </c>
    </row>
    <row r="2938" spans="33:38">
      <c r="AG2938"/>
      <c r="AK2938" s="36">
        <v>4192.5</v>
      </c>
      <c r="AL2938" s="7">
        <v>90</v>
      </c>
    </row>
    <row r="2939" spans="33:38">
      <c r="AG2939"/>
      <c r="AK2939" s="36">
        <v>4039.5</v>
      </c>
      <c r="AL2939" s="7">
        <v>90</v>
      </c>
    </row>
    <row r="2940" spans="33:38">
      <c r="AG2940"/>
      <c r="AK2940" s="36">
        <v>4183.5</v>
      </c>
      <c r="AL2940" s="7">
        <v>90</v>
      </c>
    </row>
    <row r="2941" spans="33:38">
      <c r="AG2941"/>
      <c r="AK2941" s="36">
        <v>5040</v>
      </c>
      <c r="AL2941" s="7">
        <v>90</v>
      </c>
    </row>
    <row r="2942" spans="33:38">
      <c r="AG2942"/>
      <c r="AK2942" s="36">
        <v>4990.5</v>
      </c>
      <c r="AL2942" s="7">
        <v>90</v>
      </c>
    </row>
    <row r="2943" spans="33:38">
      <c r="AG2943"/>
      <c r="AK2943" s="36">
        <v>4894.5</v>
      </c>
      <c r="AL2943" s="7">
        <v>90</v>
      </c>
    </row>
    <row r="2944" spans="33:38">
      <c r="AG2944"/>
      <c r="AK2944" s="36">
        <v>4644</v>
      </c>
      <c r="AL2944" s="7">
        <v>90</v>
      </c>
    </row>
    <row r="2945" spans="33:38">
      <c r="AG2945"/>
      <c r="AK2945" s="36">
        <v>4357.5</v>
      </c>
      <c r="AL2945" s="7">
        <v>90</v>
      </c>
    </row>
    <row r="2946" spans="33:38">
      <c r="AG2946"/>
      <c r="AK2946" s="36">
        <v>4138.5</v>
      </c>
      <c r="AL2946" s="7">
        <v>90</v>
      </c>
    </row>
    <row r="2947" spans="33:38">
      <c r="AG2947"/>
      <c r="AK2947" s="36">
        <v>3991.5</v>
      </c>
      <c r="AL2947" s="7">
        <v>90</v>
      </c>
    </row>
    <row r="2948" spans="33:38">
      <c r="AG2948"/>
      <c r="AK2948" s="36">
        <v>3876</v>
      </c>
      <c r="AL2948" s="7">
        <v>90</v>
      </c>
    </row>
    <row r="2949" spans="33:38">
      <c r="AG2949"/>
      <c r="AK2949" s="36">
        <v>3825</v>
      </c>
      <c r="AL2949" s="7">
        <v>90</v>
      </c>
    </row>
    <row r="2950" spans="33:38">
      <c r="AG2950"/>
      <c r="AK2950" s="36">
        <v>3796.5</v>
      </c>
      <c r="AL2950" s="7">
        <v>90</v>
      </c>
    </row>
    <row r="2951" spans="33:38">
      <c r="AG2951"/>
      <c r="AK2951" s="36">
        <v>3846</v>
      </c>
      <c r="AL2951" s="7">
        <v>90</v>
      </c>
    </row>
    <row r="2952" spans="33:38">
      <c r="AG2952"/>
      <c r="AK2952" s="36">
        <v>3852</v>
      </c>
      <c r="AL2952" s="7">
        <v>90</v>
      </c>
    </row>
    <row r="2953" spans="33:38">
      <c r="AG2953"/>
      <c r="AK2953" s="36">
        <v>3835.5</v>
      </c>
      <c r="AL2953" s="7">
        <v>90</v>
      </c>
    </row>
    <row r="2954" spans="33:38">
      <c r="AG2954"/>
      <c r="AK2954" s="36">
        <v>4854</v>
      </c>
      <c r="AL2954" s="7">
        <v>90</v>
      </c>
    </row>
    <row r="2955" spans="33:38">
      <c r="AG2955"/>
      <c r="AK2955" s="36">
        <v>5458.5</v>
      </c>
      <c r="AL2955" s="7">
        <v>110</v>
      </c>
    </row>
    <row r="2956" spans="33:38">
      <c r="AG2956"/>
      <c r="AK2956" s="36">
        <v>5857.5</v>
      </c>
      <c r="AL2956" s="7">
        <v>130</v>
      </c>
    </row>
    <row r="2957" spans="33:38">
      <c r="AG2957"/>
      <c r="AK2957" s="36">
        <v>6120</v>
      </c>
      <c r="AL2957" s="7">
        <v>150</v>
      </c>
    </row>
    <row r="2958" spans="33:38">
      <c r="AG2958"/>
      <c r="AK2958" s="36">
        <v>5793</v>
      </c>
      <c r="AL2958" s="7">
        <v>130</v>
      </c>
    </row>
    <row r="2959" spans="33:38">
      <c r="AG2959"/>
      <c r="AK2959" s="36">
        <v>5944.5</v>
      </c>
      <c r="AL2959" s="7">
        <v>140</v>
      </c>
    </row>
    <row r="2960" spans="33:38">
      <c r="AG2960"/>
      <c r="AK2960" s="36">
        <v>6042</v>
      </c>
      <c r="AL2960" s="7">
        <v>140</v>
      </c>
    </row>
    <row r="2961" spans="33:38">
      <c r="AG2961"/>
      <c r="AK2961" s="36">
        <v>5896.5</v>
      </c>
      <c r="AL2961" s="7">
        <v>130</v>
      </c>
    </row>
    <row r="2962" spans="33:38">
      <c r="AG2962"/>
      <c r="AK2962" s="36">
        <v>5751</v>
      </c>
      <c r="AL2962" s="7">
        <v>130</v>
      </c>
    </row>
    <row r="2963" spans="33:38">
      <c r="AG2963"/>
      <c r="AK2963" s="36">
        <v>5623.5</v>
      </c>
      <c r="AL2963" s="7">
        <v>120</v>
      </c>
    </row>
    <row r="2964" spans="33:38">
      <c r="AG2964"/>
      <c r="AK2964" s="36">
        <v>5677.5</v>
      </c>
      <c r="AL2964" s="7">
        <v>120</v>
      </c>
    </row>
    <row r="2965" spans="33:38">
      <c r="AG2965"/>
      <c r="AK2965" s="36">
        <v>6004.5</v>
      </c>
      <c r="AL2965" s="7">
        <v>140</v>
      </c>
    </row>
    <row r="2966" spans="33:38">
      <c r="AG2966"/>
      <c r="AK2966" s="36">
        <v>5893.5</v>
      </c>
      <c r="AL2966" s="7">
        <v>130</v>
      </c>
    </row>
    <row r="2967" spans="33:38">
      <c r="AG2967"/>
      <c r="AK2967" s="36">
        <v>5706</v>
      </c>
      <c r="AL2967" s="7">
        <v>120</v>
      </c>
    </row>
    <row r="2968" spans="33:38">
      <c r="AG2968"/>
      <c r="AK2968" s="36">
        <v>5358</v>
      </c>
      <c r="AL2968" s="7">
        <v>105</v>
      </c>
    </row>
    <row r="2969" spans="33:38">
      <c r="AG2969"/>
      <c r="AK2969" s="36">
        <v>5026.5</v>
      </c>
      <c r="AL2969" s="7">
        <v>90</v>
      </c>
    </row>
    <row r="2970" spans="33:38">
      <c r="AG2970"/>
      <c r="AK2970" s="36">
        <v>4725</v>
      </c>
      <c r="AL2970" s="7">
        <v>90</v>
      </c>
    </row>
    <row r="2971" spans="33:38">
      <c r="AG2971"/>
      <c r="AK2971" s="36">
        <v>4234.5</v>
      </c>
      <c r="AL2971" s="7">
        <v>90</v>
      </c>
    </row>
    <row r="2972" spans="33:38">
      <c r="AG2972"/>
      <c r="AK2972" s="36">
        <v>4287</v>
      </c>
      <c r="AL2972" s="7">
        <v>90</v>
      </c>
    </row>
    <row r="2973" spans="33:38">
      <c r="AG2973"/>
      <c r="AK2973" s="36">
        <v>4216.5</v>
      </c>
      <c r="AL2973" s="7">
        <v>90</v>
      </c>
    </row>
    <row r="2974" spans="33:38">
      <c r="AG2974"/>
      <c r="AK2974" s="36">
        <v>4137</v>
      </c>
      <c r="AL2974" s="7">
        <v>90</v>
      </c>
    </row>
    <row r="2975" spans="33:38">
      <c r="AG2975"/>
      <c r="AK2975" s="36">
        <v>4183.5</v>
      </c>
      <c r="AL2975" s="7">
        <v>90</v>
      </c>
    </row>
    <row r="2976" spans="33:38">
      <c r="AG2976"/>
      <c r="AK2976" s="36">
        <v>4012.5</v>
      </c>
      <c r="AL2976" s="7">
        <v>90</v>
      </c>
    </row>
    <row r="2977" spans="33:38">
      <c r="AG2977"/>
      <c r="AK2977" s="36">
        <v>3985.5</v>
      </c>
      <c r="AL2977" s="7">
        <v>90</v>
      </c>
    </row>
    <row r="2978" spans="33:38">
      <c r="AG2978"/>
      <c r="AK2978" s="36">
        <v>4948.5</v>
      </c>
      <c r="AL2978" s="7">
        <v>90</v>
      </c>
    </row>
    <row r="2979" spans="33:38">
      <c r="AG2979"/>
      <c r="AK2979" s="36">
        <v>5601</v>
      </c>
      <c r="AL2979" s="7">
        <v>120</v>
      </c>
    </row>
    <row r="2980" spans="33:38">
      <c r="AG2980"/>
      <c r="AK2980" s="36">
        <v>5949</v>
      </c>
      <c r="AL2980" s="7">
        <v>140</v>
      </c>
    </row>
    <row r="2981" spans="33:38">
      <c r="AG2981"/>
      <c r="AK2981" s="36">
        <v>6166.5</v>
      </c>
      <c r="AL2981" s="7">
        <v>150</v>
      </c>
    </row>
    <row r="2982" spans="33:38">
      <c r="AG2982"/>
      <c r="AK2982" s="36">
        <v>5874</v>
      </c>
      <c r="AL2982" s="7">
        <v>130</v>
      </c>
    </row>
    <row r="2983" spans="33:38">
      <c r="AG2983"/>
      <c r="AK2983" s="36">
        <v>6040.5</v>
      </c>
      <c r="AL2983" s="7">
        <v>140</v>
      </c>
    </row>
    <row r="2984" spans="33:38">
      <c r="AG2984"/>
      <c r="AK2984" s="36">
        <v>6154.5</v>
      </c>
      <c r="AL2984" s="7">
        <v>150</v>
      </c>
    </row>
    <row r="2985" spans="33:38">
      <c r="AG2985"/>
      <c r="AK2985" s="36">
        <v>6042</v>
      </c>
      <c r="AL2985" s="7">
        <v>140</v>
      </c>
    </row>
    <row r="2986" spans="33:38">
      <c r="AG2986"/>
      <c r="AK2986" s="36">
        <v>5923.5</v>
      </c>
      <c r="AL2986" s="7">
        <v>140</v>
      </c>
    </row>
    <row r="2987" spans="33:38">
      <c r="AG2987"/>
      <c r="AK2987" s="36">
        <v>5574</v>
      </c>
      <c r="AL2987" s="7">
        <v>120</v>
      </c>
    </row>
    <row r="2988" spans="33:38">
      <c r="AG2988"/>
      <c r="AK2988" s="36">
        <v>5523</v>
      </c>
      <c r="AL2988" s="7">
        <v>110</v>
      </c>
    </row>
    <row r="2989" spans="33:38">
      <c r="AG2989"/>
      <c r="AK2989" s="36">
        <v>6066</v>
      </c>
      <c r="AL2989" s="7">
        <v>140</v>
      </c>
    </row>
    <row r="2990" spans="33:38">
      <c r="AG2990"/>
      <c r="AK2990" s="36">
        <v>5914.5</v>
      </c>
      <c r="AL2990" s="7">
        <v>140</v>
      </c>
    </row>
    <row r="2991" spans="33:38">
      <c r="AG2991"/>
      <c r="AK2991" s="36">
        <v>5716.5</v>
      </c>
      <c r="AL2991" s="7">
        <v>120</v>
      </c>
    </row>
    <row r="2992" spans="33:38">
      <c r="AG2992"/>
      <c r="AK2992" s="36">
        <v>5361</v>
      </c>
      <c r="AL2992" s="7">
        <v>105</v>
      </c>
    </row>
    <row r="2993" spans="33:38">
      <c r="AG2993"/>
      <c r="AK2993" s="36">
        <v>5008.5</v>
      </c>
      <c r="AL2993" s="7">
        <v>90</v>
      </c>
    </row>
    <row r="2994" spans="33:38">
      <c r="AG2994"/>
      <c r="AK2994" s="36">
        <v>4720.5</v>
      </c>
      <c r="AL2994" s="7">
        <v>90</v>
      </c>
    </row>
    <row r="2995" spans="33:38">
      <c r="AG2995"/>
      <c r="AK2995" s="36">
        <v>4410</v>
      </c>
      <c r="AL2995" s="7">
        <v>90</v>
      </c>
    </row>
    <row r="2996" spans="33:38">
      <c r="AG2996"/>
      <c r="AK2996" s="36">
        <v>4173</v>
      </c>
      <c r="AL2996" s="7">
        <v>90</v>
      </c>
    </row>
    <row r="2997" spans="33:38">
      <c r="AG2997"/>
      <c r="AK2997" s="36">
        <v>4099.5</v>
      </c>
      <c r="AL2997" s="7">
        <v>90</v>
      </c>
    </row>
    <row r="2998" spans="33:38">
      <c r="AG2998"/>
      <c r="AK2998" s="36">
        <v>4107</v>
      </c>
      <c r="AL2998" s="7">
        <v>90</v>
      </c>
    </row>
    <row r="2999" spans="33:38">
      <c r="AG2999"/>
      <c r="AK2999" s="36">
        <v>3891</v>
      </c>
      <c r="AL2999" s="7">
        <v>90</v>
      </c>
    </row>
    <row r="3000" spans="33:38">
      <c r="AG3000"/>
      <c r="AK3000" s="36">
        <v>3960</v>
      </c>
      <c r="AL3000" s="7">
        <v>90</v>
      </c>
    </row>
    <row r="3001" spans="33:38">
      <c r="AG3001"/>
      <c r="AK3001" s="36">
        <v>4555.5</v>
      </c>
      <c r="AL3001" s="7">
        <v>90</v>
      </c>
    </row>
    <row r="3002" spans="33:38">
      <c r="AG3002"/>
      <c r="AK3002" s="36">
        <v>4555.5</v>
      </c>
      <c r="AL3002" s="7">
        <v>90</v>
      </c>
    </row>
    <row r="3003" spans="33:38">
      <c r="AG3003"/>
      <c r="AK3003" s="36">
        <v>4965</v>
      </c>
      <c r="AL3003" s="7">
        <v>90</v>
      </c>
    </row>
    <row r="3004" spans="33:38">
      <c r="AG3004"/>
      <c r="AK3004" s="36">
        <v>5331</v>
      </c>
      <c r="AL3004" s="7">
        <v>105</v>
      </c>
    </row>
    <row r="3005" spans="33:38">
      <c r="AG3005"/>
      <c r="AK3005" s="36">
        <v>5541</v>
      </c>
      <c r="AL3005" s="7">
        <v>120</v>
      </c>
    </row>
    <row r="3006" spans="33:38">
      <c r="AG3006"/>
      <c r="AK3006" s="36">
        <v>5343</v>
      </c>
      <c r="AL3006" s="7">
        <v>105</v>
      </c>
    </row>
    <row r="3007" spans="33:38">
      <c r="AG3007"/>
      <c r="AK3007" s="36">
        <v>5371.5</v>
      </c>
      <c r="AL3007" s="7">
        <v>105</v>
      </c>
    </row>
    <row r="3008" spans="33:38">
      <c r="AG3008"/>
      <c r="AK3008" s="36">
        <v>5391</v>
      </c>
      <c r="AL3008" s="7">
        <v>105</v>
      </c>
    </row>
    <row r="3009" spans="33:38">
      <c r="AG3009"/>
      <c r="AK3009" s="36">
        <v>5224.5</v>
      </c>
      <c r="AL3009" s="7">
        <v>100</v>
      </c>
    </row>
    <row r="3010" spans="33:38">
      <c r="AG3010"/>
      <c r="AK3010" s="36">
        <v>5007</v>
      </c>
      <c r="AL3010" s="7">
        <v>90</v>
      </c>
    </row>
    <row r="3011" spans="33:38">
      <c r="AG3011"/>
      <c r="AK3011" s="36">
        <v>4906.5</v>
      </c>
      <c r="AL3011" s="7">
        <v>90</v>
      </c>
    </row>
    <row r="3012" spans="33:38">
      <c r="AG3012"/>
      <c r="AK3012" s="36">
        <v>4918.5</v>
      </c>
      <c r="AL3012" s="7">
        <v>90</v>
      </c>
    </row>
    <row r="3013" spans="33:38">
      <c r="AG3013"/>
      <c r="AK3013" s="36">
        <v>5583</v>
      </c>
      <c r="AL3013" s="7">
        <v>120</v>
      </c>
    </row>
    <row r="3014" spans="33:38">
      <c r="AG3014"/>
      <c r="AK3014" s="36">
        <v>5514</v>
      </c>
      <c r="AL3014" s="7">
        <v>110</v>
      </c>
    </row>
    <row r="3015" spans="33:38">
      <c r="AG3015"/>
      <c r="AK3015" s="36">
        <v>5451</v>
      </c>
      <c r="AL3015" s="7">
        <v>110</v>
      </c>
    </row>
    <row r="3016" spans="33:38">
      <c r="AG3016"/>
      <c r="AK3016" s="36">
        <v>5092.5</v>
      </c>
      <c r="AL3016" s="7">
        <v>90</v>
      </c>
    </row>
    <row r="3017" spans="33:38">
      <c r="AG3017"/>
      <c r="AK3017" s="36">
        <v>4875</v>
      </c>
      <c r="AL3017" s="7">
        <v>90</v>
      </c>
    </row>
    <row r="3018" spans="33:38">
      <c r="AG3018"/>
      <c r="AK3018" s="36">
        <v>4608</v>
      </c>
      <c r="AL3018" s="7">
        <v>90</v>
      </c>
    </row>
    <row r="3019" spans="33:38">
      <c r="AG3019"/>
      <c r="AK3019" s="36">
        <v>4314</v>
      </c>
      <c r="AL3019" s="7">
        <v>90</v>
      </c>
    </row>
    <row r="3020" spans="33:38">
      <c r="AG3020"/>
      <c r="AK3020" s="36">
        <v>4273.5</v>
      </c>
      <c r="AL3020" s="7">
        <v>90</v>
      </c>
    </row>
    <row r="3021" spans="33:38">
      <c r="AG3021"/>
      <c r="AK3021" s="36">
        <v>4131</v>
      </c>
      <c r="AL3021" s="7">
        <v>90</v>
      </c>
    </row>
    <row r="3022" spans="33:38">
      <c r="AG3022"/>
      <c r="AK3022" s="36">
        <v>4071</v>
      </c>
      <c r="AL3022" s="7">
        <v>90</v>
      </c>
    </row>
    <row r="3023" spans="33:38">
      <c r="AG3023"/>
      <c r="AK3023" s="36">
        <v>3996</v>
      </c>
      <c r="AL3023" s="7">
        <v>90</v>
      </c>
    </row>
    <row r="3024" spans="33:38">
      <c r="AG3024"/>
      <c r="AK3024" s="36">
        <v>3591</v>
      </c>
      <c r="AL3024" s="7">
        <v>75</v>
      </c>
    </row>
    <row r="3025" spans="33:38">
      <c r="AG3025"/>
      <c r="AK3025" s="36">
        <v>3411</v>
      </c>
      <c r="AL3025" s="7">
        <v>75</v>
      </c>
    </row>
    <row r="3026" spans="33:38">
      <c r="AG3026"/>
      <c r="AK3026" s="36">
        <v>3468</v>
      </c>
      <c r="AL3026" s="7">
        <v>75</v>
      </c>
    </row>
    <row r="3027" spans="33:38">
      <c r="AG3027"/>
      <c r="AK3027" s="36">
        <v>3769.5</v>
      </c>
      <c r="AL3027" s="7">
        <v>90</v>
      </c>
    </row>
    <row r="3028" spans="33:38">
      <c r="AG3028"/>
      <c r="AK3028" s="36">
        <v>3901.5</v>
      </c>
      <c r="AL3028" s="7">
        <v>90</v>
      </c>
    </row>
    <row r="3029" spans="33:38">
      <c r="AG3029"/>
      <c r="AK3029" s="36">
        <v>4030.5</v>
      </c>
      <c r="AL3029" s="7">
        <v>90</v>
      </c>
    </row>
    <row r="3030" spans="33:38">
      <c r="AG3030"/>
      <c r="AK3030" s="36">
        <v>3979.5</v>
      </c>
      <c r="AL3030" s="7">
        <v>90</v>
      </c>
    </row>
    <row r="3031" spans="33:38">
      <c r="AG3031"/>
      <c r="AK3031" s="36">
        <v>4081.5</v>
      </c>
      <c r="AL3031" s="7">
        <v>90</v>
      </c>
    </row>
    <row r="3032" spans="33:38">
      <c r="AG3032"/>
      <c r="AK3032" s="36">
        <v>3975</v>
      </c>
      <c r="AL3032" s="7">
        <v>90</v>
      </c>
    </row>
    <row r="3033" spans="33:38">
      <c r="AG3033"/>
      <c r="AK3033" s="36">
        <v>3859.5</v>
      </c>
      <c r="AL3033" s="7">
        <v>90</v>
      </c>
    </row>
    <row r="3034" spans="33:38">
      <c r="AG3034"/>
      <c r="AK3034" s="36">
        <v>3603</v>
      </c>
      <c r="AL3034" s="7">
        <v>90</v>
      </c>
    </row>
    <row r="3035" spans="33:38">
      <c r="AG3035"/>
      <c r="AK3035" s="36">
        <v>3771</v>
      </c>
      <c r="AL3035" s="7">
        <v>90</v>
      </c>
    </row>
    <row r="3036" spans="33:38">
      <c r="AG3036"/>
      <c r="AK3036" s="36">
        <v>4200</v>
      </c>
      <c r="AL3036" s="7">
        <v>90</v>
      </c>
    </row>
    <row r="3037" spans="33:38">
      <c r="AG3037"/>
      <c r="AK3037" s="36">
        <v>4897.5</v>
      </c>
      <c r="AL3037" s="7">
        <v>90</v>
      </c>
    </row>
    <row r="3038" spans="33:38">
      <c r="AG3038"/>
      <c r="AK3038" s="36">
        <v>4897.5</v>
      </c>
      <c r="AL3038" s="7">
        <v>90</v>
      </c>
    </row>
    <row r="3039" spans="33:38">
      <c r="AG3039"/>
      <c r="AK3039" s="36">
        <v>4783.5</v>
      </c>
      <c r="AL3039" s="7">
        <v>90</v>
      </c>
    </row>
    <row r="3040" spans="33:38">
      <c r="AG3040"/>
      <c r="AK3040" s="36">
        <v>4497</v>
      </c>
      <c r="AL3040" s="7">
        <v>90</v>
      </c>
    </row>
    <row r="3041" spans="33:38">
      <c r="AG3041"/>
      <c r="AK3041" s="36">
        <v>4255.5</v>
      </c>
      <c r="AL3041" s="7">
        <v>90</v>
      </c>
    </row>
    <row r="3042" spans="33:38">
      <c r="AG3042"/>
      <c r="AK3042" s="36">
        <v>4018.5</v>
      </c>
      <c r="AL3042" s="7">
        <v>90</v>
      </c>
    </row>
    <row r="3043" spans="33:38">
      <c r="AG3043"/>
      <c r="AK3043" s="36">
        <v>3958.5</v>
      </c>
      <c r="AL3043" s="7">
        <v>90</v>
      </c>
    </row>
    <row r="3044" spans="33:38">
      <c r="AG3044"/>
      <c r="AK3044" s="36">
        <v>3747</v>
      </c>
      <c r="AL3044" s="7">
        <v>90</v>
      </c>
    </row>
    <row r="3045" spans="33:38">
      <c r="AG3045"/>
      <c r="AK3045" s="36">
        <v>3694.5</v>
      </c>
      <c r="AL3045" s="7">
        <v>90</v>
      </c>
    </row>
    <row r="3046" spans="33:38">
      <c r="AG3046"/>
      <c r="AK3046" s="36">
        <v>3625.5</v>
      </c>
      <c r="AL3046" s="7">
        <v>90</v>
      </c>
    </row>
    <row r="3047" spans="33:38">
      <c r="AG3047"/>
      <c r="AK3047" s="36">
        <v>3628.5</v>
      </c>
      <c r="AL3047" s="7">
        <v>90</v>
      </c>
    </row>
    <row r="3048" spans="33:38">
      <c r="AG3048"/>
      <c r="AK3048" s="36">
        <v>3540</v>
      </c>
      <c r="AL3048" s="7">
        <v>75</v>
      </c>
    </row>
    <row r="3049" spans="33:38">
      <c r="AG3049"/>
      <c r="AK3049" s="36">
        <v>3666</v>
      </c>
      <c r="AL3049" s="7">
        <v>90</v>
      </c>
    </row>
    <row r="3050" spans="33:38">
      <c r="AG3050"/>
      <c r="AK3050" s="36">
        <v>3894</v>
      </c>
      <c r="AL3050" s="7">
        <v>90</v>
      </c>
    </row>
    <row r="3051" spans="33:38">
      <c r="AG3051"/>
      <c r="AK3051" s="36">
        <v>4462.5</v>
      </c>
      <c r="AL3051" s="7">
        <v>90</v>
      </c>
    </row>
    <row r="3052" spans="33:38">
      <c r="AG3052"/>
      <c r="AK3052" s="36">
        <v>4699.5</v>
      </c>
      <c r="AL3052" s="7">
        <v>90</v>
      </c>
    </row>
    <row r="3053" spans="33:38">
      <c r="AG3053"/>
      <c r="AK3053" s="36">
        <v>5001</v>
      </c>
      <c r="AL3053" s="7">
        <v>90</v>
      </c>
    </row>
    <row r="3054" spans="33:38">
      <c r="AG3054"/>
      <c r="AK3054" s="36">
        <v>4783.5</v>
      </c>
      <c r="AL3054" s="7">
        <v>90</v>
      </c>
    </row>
    <row r="3055" spans="33:38">
      <c r="AG3055"/>
      <c r="AK3055" s="36">
        <v>4812</v>
      </c>
      <c r="AL3055" s="7">
        <v>90</v>
      </c>
    </row>
    <row r="3056" spans="33:38">
      <c r="AG3056"/>
      <c r="AK3056" s="36">
        <v>4888.5</v>
      </c>
      <c r="AL3056" s="7">
        <v>90</v>
      </c>
    </row>
    <row r="3057" spans="33:38">
      <c r="AG3057"/>
      <c r="AK3057" s="36">
        <v>4782</v>
      </c>
      <c r="AL3057" s="7">
        <v>90</v>
      </c>
    </row>
    <row r="3058" spans="33:38">
      <c r="AG3058"/>
      <c r="AK3058" s="36">
        <v>4575</v>
      </c>
      <c r="AL3058" s="7">
        <v>90</v>
      </c>
    </row>
    <row r="3059" spans="33:38">
      <c r="AG3059"/>
      <c r="AK3059" s="36">
        <v>4539</v>
      </c>
      <c r="AL3059" s="7">
        <v>90</v>
      </c>
    </row>
    <row r="3060" spans="33:38">
      <c r="AG3060"/>
      <c r="AK3060" s="36">
        <v>4695</v>
      </c>
      <c r="AL3060" s="7">
        <v>90</v>
      </c>
    </row>
    <row r="3061" spans="33:38">
      <c r="AG3061"/>
      <c r="AK3061" s="36">
        <v>5541</v>
      </c>
      <c r="AL3061" s="7">
        <v>120</v>
      </c>
    </row>
    <row r="3062" spans="33:38">
      <c r="AG3062"/>
      <c r="AK3062" s="36">
        <v>5511</v>
      </c>
      <c r="AL3062" s="7">
        <v>110</v>
      </c>
    </row>
    <row r="3063" spans="33:38">
      <c r="AG3063"/>
      <c r="AK3063" s="36">
        <v>5445</v>
      </c>
      <c r="AL3063" s="7">
        <v>110</v>
      </c>
    </row>
    <row r="3064" spans="33:38">
      <c r="AG3064"/>
      <c r="AK3064" s="36">
        <v>5176.5</v>
      </c>
      <c r="AL3064" s="7">
        <v>95</v>
      </c>
    </row>
    <row r="3065" spans="33:38">
      <c r="AG3065"/>
      <c r="AK3065" s="36">
        <v>4842</v>
      </c>
      <c r="AL3065" s="7">
        <v>90</v>
      </c>
    </row>
    <row r="3066" spans="33:38">
      <c r="AG3066"/>
      <c r="AK3066" s="36">
        <v>4477.5</v>
      </c>
      <c r="AL3066" s="7">
        <v>90</v>
      </c>
    </row>
    <row r="3067" spans="33:38">
      <c r="AG3067"/>
      <c r="AK3067" s="36">
        <v>4384.5</v>
      </c>
      <c r="AL3067" s="7">
        <v>90</v>
      </c>
    </row>
    <row r="3068" spans="33:38">
      <c r="AG3068"/>
      <c r="AK3068" s="36">
        <v>4237.5</v>
      </c>
      <c r="AL3068" s="7">
        <v>90</v>
      </c>
    </row>
    <row r="3069" spans="33:38">
      <c r="AG3069"/>
      <c r="AK3069" s="36">
        <v>4128</v>
      </c>
      <c r="AL3069" s="7">
        <v>90</v>
      </c>
    </row>
    <row r="3070" spans="33:38">
      <c r="AG3070"/>
      <c r="AK3070" s="36">
        <v>4051.5</v>
      </c>
      <c r="AL3070" s="7">
        <v>90</v>
      </c>
    </row>
    <row r="3071" spans="33:38">
      <c r="AG3071"/>
      <c r="AK3071" s="36">
        <v>4032</v>
      </c>
      <c r="AL3071" s="7">
        <v>90</v>
      </c>
    </row>
    <row r="3072" spans="33:38">
      <c r="AG3072"/>
      <c r="AK3072" s="36">
        <v>3711</v>
      </c>
      <c r="AL3072" s="7">
        <v>90</v>
      </c>
    </row>
    <row r="3073" spans="33:38">
      <c r="AG3073"/>
      <c r="AK3073" s="36">
        <v>4326</v>
      </c>
      <c r="AL3073" s="7">
        <v>90</v>
      </c>
    </row>
    <row r="3074" spans="33:38">
      <c r="AG3074"/>
      <c r="AK3074" s="36">
        <v>5146.5</v>
      </c>
      <c r="AL3074" s="7">
        <v>95</v>
      </c>
    </row>
    <row r="3075" spans="33:38">
      <c r="AG3075"/>
      <c r="AK3075" s="36">
        <v>5638.5</v>
      </c>
      <c r="AL3075" s="7">
        <v>120</v>
      </c>
    </row>
    <row r="3076" spans="33:38">
      <c r="AG3076"/>
      <c r="AK3076" s="36">
        <v>5874</v>
      </c>
      <c r="AL3076" s="7">
        <v>130</v>
      </c>
    </row>
    <row r="3077" spans="33:38">
      <c r="AG3077"/>
      <c r="AK3077" s="36">
        <v>6123</v>
      </c>
      <c r="AL3077" s="7">
        <v>150</v>
      </c>
    </row>
    <row r="3078" spans="33:38">
      <c r="AG3078"/>
      <c r="AK3078" s="36">
        <v>5908.5</v>
      </c>
      <c r="AL3078" s="7">
        <v>140</v>
      </c>
    </row>
    <row r="3079" spans="33:38">
      <c r="AG3079"/>
      <c r="AK3079" s="36">
        <v>5874</v>
      </c>
      <c r="AL3079" s="7">
        <v>130</v>
      </c>
    </row>
    <row r="3080" spans="33:38">
      <c r="AG3080"/>
      <c r="AK3080" s="36">
        <v>5983.5</v>
      </c>
      <c r="AL3080" s="7">
        <v>140</v>
      </c>
    </row>
    <row r="3081" spans="33:38">
      <c r="AG3081"/>
      <c r="AK3081" s="36">
        <v>5914.5</v>
      </c>
      <c r="AL3081" s="7">
        <v>140</v>
      </c>
    </row>
    <row r="3082" spans="33:38">
      <c r="AG3082"/>
      <c r="AK3082" s="36">
        <v>5902.5</v>
      </c>
      <c r="AL3082" s="7">
        <v>130</v>
      </c>
    </row>
    <row r="3083" spans="33:38">
      <c r="AG3083"/>
      <c r="AK3083" s="36">
        <v>5608.5</v>
      </c>
      <c r="AL3083" s="7">
        <v>120</v>
      </c>
    </row>
    <row r="3084" spans="33:38">
      <c r="AG3084"/>
      <c r="AK3084" s="36">
        <v>5512.5</v>
      </c>
      <c r="AL3084" s="7">
        <v>110</v>
      </c>
    </row>
    <row r="3085" spans="33:38">
      <c r="AG3085"/>
      <c r="AK3085" s="36">
        <v>6054</v>
      </c>
      <c r="AL3085" s="7">
        <v>140</v>
      </c>
    </row>
    <row r="3086" spans="33:38">
      <c r="AG3086"/>
      <c r="AK3086" s="36">
        <v>5931</v>
      </c>
      <c r="AL3086" s="7">
        <v>140</v>
      </c>
    </row>
    <row r="3087" spans="33:38">
      <c r="AG3087"/>
      <c r="AK3087" s="36">
        <v>5995.5</v>
      </c>
      <c r="AL3087" s="7">
        <v>140</v>
      </c>
    </row>
    <row r="3088" spans="33:38">
      <c r="AG3088"/>
      <c r="AK3088" s="36">
        <v>5902.5</v>
      </c>
      <c r="AL3088" s="7">
        <v>130</v>
      </c>
    </row>
    <row r="3089" spans="33:38">
      <c r="AG3089"/>
      <c r="AK3089" s="36">
        <v>5145</v>
      </c>
      <c r="AL3089" s="7">
        <v>95</v>
      </c>
    </row>
    <row r="3090" spans="33:38">
      <c r="AG3090"/>
      <c r="AK3090" s="36">
        <v>4837.5</v>
      </c>
      <c r="AL3090" s="7">
        <v>90</v>
      </c>
    </row>
    <row r="3091" spans="33:38">
      <c r="AG3091"/>
      <c r="AK3091" s="36">
        <v>4861.5</v>
      </c>
      <c r="AL3091" s="7">
        <v>90</v>
      </c>
    </row>
    <row r="3092" spans="33:38">
      <c r="AG3092"/>
      <c r="AK3092" s="36">
        <v>4779</v>
      </c>
      <c r="AL3092" s="7">
        <v>90</v>
      </c>
    </row>
    <row r="3093" spans="33:38">
      <c r="AG3093"/>
      <c r="AK3093" s="36">
        <v>4890</v>
      </c>
      <c r="AL3093" s="7">
        <v>90</v>
      </c>
    </row>
    <row r="3094" spans="33:38">
      <c r="AG3094"/>
      <c r="AK3094" s="36">
        <v>4828.5</v>
      </c>
      <c r="AL3094" s="7">
        <v>90</v>
      </c>
    </row>
    <row r="3095" spans="33:38">
      <c r="AG3095"/>
      <c r="AK3095" s="36">
        <v>4590</v>
      </c>
      <c r="AL3095" s="7">
        <v>90</v>
      </c>
    </row>
    <row r="3096" spans="33:38">
      <c r="AG3096"/>
      <c r="AK3096" s="36">
        <v>4524</v>
      </c>
      <c r="AL3096" s="7">
        <v>90</v>
      </c>
    </row>
    <row r="3097" spans="33:38">
      <c r="AG3097"/>
      <c r="AK3097" s="36">
        <v>4591.5</v>
      </c>
      <c r="AL3097" s="7">
        <v>90</v>
      </c>
    </row>
    <row r="3098" spans="33:38">
      <c r="AG3098"/>
      <c r="AK3098" s="36">
        <v>5082</v>
      </c>
      <c r="AL3098" s="7">
        <v>90</v>
      </c>
    </row>
    <row r="3099" spans="33:38">
      <c r="AG3099"/>
      <c r="AK3099" s="36">
        <v>5697</v>
      </c>
      <c r="AL3099" s="7">
        <v>120</v>
      </c>
    </row>
    <row r="3100" spans="33:38">
      <c r="AG3100"/>
      <c r="AK3100" s="36">
        <v>5967</v>
      </c>
      <c r="AL3100" s="7">
        <v>140</v>
      </c>
    </row>
    <row r="3101" spans="33:38">
      <c r="AG3101"/>
      <c r="AK3101" s="36">
        <v>6138</v>
      </c>
      <c r="AL3101" s="7">
        <v>150</v>
      </c>
    </row>
    <row r="3102" spans="33:38">
      <c r="AG3102"/>
      <c r="AK3102" s="36">
        <v>5946</v>
      </c>
      <c r="AL3102" s="7">
        <v>140</v>
      </c>
    </row>
    <row r="3103" spans="33:38">
      <c r="AG3103"/>
      <c r="AK3103" s="36">
        <v>6103.5</v>
      </c>
      <c r="AL3103" s="7">
        <v>150</v>
      </c>
    </row>
    <row r="3104" spans="33:38">
      <c r="AG3104"/>
      <c r="AK3104" s="36">
        <v>6138</v>
      </c>
      <c r="AL3104" s="7">
        <v>150</v>
      </c>
    </row>
    <row r="3105" spans="33:38">
      <c r="AG3105"/>
      <c r="AK3105" s="36">
        <v>6087</v>
      </c>
      <c r="AL3105" s="7">
        <v>150</v>
      </c>
    </row>
    <row r="3106" spans="33:38">
      <c r="AG3106"/>
      <c r="AK3106" s="36">
        <v>5899.5</v>
      </c>
      <c r="AL3106" s="7">
        <v>130</v>
      </c>
    </row>
    <row r="3107" spans="33:38">
      <c r="AG3107"/>
      <c r="AK3107" s="36">
        <v>5661</v>
      </c>
      <c r="AL3107" s="7">
        <v>120</v>
      </c>
    </row>
    <row r="3108" spans="33:38">
      <c r="AG3108"/>
      <c r="AK3108" s="36">
        <v>5485.5</v>
      </c>
      <c r="AL3108" s="7">
        <v>110</v>
      </c>
    </row>
    <row r="3109" spans="33:38">
      <c r="AG3109"/>
      <c r="AK3109" s="36">
        <v>6145.5</v>
      </c>
      <c r="AL3109" s="7">
        <v>150</v>
      </c>
    </row>
    <row r="3110" spans="33:38">
      <c r="AG3110"/>
      <c r="AK3110" s="36">
        <v>5974.5</v>
      </c>
      <c r="AL3110" s="7">
        <v>140</v>
      </c>
    </row>
    <row r="3111" spans="33:38">
      <c r="AG3111"/>
      <c r="AK3111" s="36">
        <v>5850</v>
      </c>
      <c r="AL3111" s="7">
        <v>130</v>
      </c>
    </row>
    <row r="3112" spans="33:38">
      <c r="AG3112"/>
      <c r="AK3112" s="36">
        <v>5467.5</v>
      </c>
      <c r="AL3112" s="7">
        <v>110</v>
      </c>
    </row>
    <row r="3113" spans="33:38">
      <c r="AG3113"/>
      <c r="AK3113" s="36">
        <v>5284.5</v>
      </c>
      <c r="AL3113" s="7">
        <v>100</v>
      </c>
    </row>
    <row r="3114" spans="33:38">
      <c r="AG3114"/>
      <c r="AK3114" s="36">
        <v>4969.5</v>
      </c>
      <c r="AL3114" s="7">
        <v>90</v>
      </c>
    </row>
    <row r="3115" spans="33:38">
      <c r="AG3115"/>
      <c r="AK3115" s="36">
        <v>4372.5</v>
      </c>
      <c r="AL3115" s="7">
        <v>90</v>
      </c>
    </row>
    <row r="3116" spans="33:38">
      <c r="AG3116"/>
      <c r="AK3116" s="36">
        <v>4296</v>
      </c>
      <c r="AL3116" s="7">
        <v>90</v>
      </c>
    </row>
    <row r="3117" spans="33:38">
      <c r="AG3117"/>
      <c r="AK3117" s="36">
        <v>4279.5</v>
      </c>
      <c r="AL3117" s="7">
        <v>90</v>
      </c>
    </row>
    <row r="3118" spans="33:38">
      <c r="AG3118"/>
      <c r="AK3118" s="36">
        <v>4216.5</v>
      </c>
      <c r="AL3118" s="7">
        <v>90</v>
      </c>
    </row>
    <row r="3119" spans="33:38">
      <c r="AG3119"/>
      <c r="AK3119" s="36">
        <v>4206</v>
      </c>
      <c r="AL3119" s="7">
        <v>90</v>
      </c>
    </row>
    <row r="3120" spans="33:38">
      <c r="AG3120"/>
      <c r="AK3120" s="36">
        <v>4083</v>
      </c>
      <c r="AL3120" s="7">
        <v>90</v>
      </c>
    </row>
    <row r="3121" spans="33:38">
      <c r="AG3121"/>
      <c r="AK3121" s="36">
        <v>4272</v>
      </c>
      <c r="AL3121" s="7">
        <v>90</v>
      </c>
    </row>
    <row r="3122" spans="33:38">
      <c r="AG3122"/>
      <c r="AK3122" s="36">
        <v>4965</v>
      </c>
      <c r="AL3122" s="7">
        <v>90</v>
      </c>
    </row>
    <row r="3123" spans="33:38">
      <c r="AG3123"/>
      <c r="AK3123" s="36">
        <v>5661</v>
      </c>
      <c r="AL3123" s="7">
        <v>120</v>
      </c>
    </row>
    <row r="3124" spans="33:38">
      <c r="AG3124"/>
      <c r="AK3124" s="36">
        <v>5929.5</v>
      </c>
      <c r="AL3124" s="7">
        <v>140</v>
      </c>
    </row>
    <row r="3125" spans="33:38">
      <c r="AG3125"/>
      <c r="AK3125" s="36">
        <v>6075</v>
      </c>
      <c r="AL3125" s="7">
        <v>140</v>
      </c>
    </row>
    <row r="3126" spans="33:38">
      <c r="AG3126"/>
      <c r="AK3126" s="36">
        <v>5872.5</v>
      </c>
      <c r="AL3126" s="7">
        <v>130</v>
      </c>
    </row>
    <row r="3127" spans="33:38">
      <c r="AG3127"/>
      <c r="AK3127" s="36">
        <v>5994</v>
      </c>
      <c r="AL3127" s="7">
        <v>140</v>
      </c>
    </row>
    <row r="3128" spans="33:38">
      <c r="AG3128"/>
      <c r="AK3128" s="36">
        <v>6177</v>
      </c>
      <c r="AL3128" s="7">
        <v>150</v>
      </c>
    </row>
    <row r="3129" spans="33:38">
      <c r="AG3129"/>
      <c r="AK3129" s="36">
        <v>5992.5</v>
      </c>
      <c r="AL3129" s="7">
        <v>140</v>
      </c>
    </row>
    <row r="3130" spans="33:38">
      <c r="AG3130"/>
      <c r="AK3130" s="36">
        <v>5878.5</v>
      </c>
      <c r="AL3130" s="7">
        <v>130</v>
      </c>
    </row>
    <row r="3131" spans="33:38">
      <c r="AG3131"/>
      <c r="AK3131" s="36">
        <v>5643</v>
      </c>
      <c r="AL3131" s="7">
        <v>120</v>
      </c>
    </row>
    <row r="3132" spans="33:38">
      <c r="AG3132"/>
      <c r="AK3132" s="36">
        <v>5560.5</v>
      </c>
      <c r="AL3132" s="7">
        <v>120</v>
      </c>
    </row>
    <row r="3133" spans="33:38">
      <c r="AG3133"/>
      <c r="AK3133" s="36">
        <v>6130.5</v>
      </c>
      <c r="AL3133" s="7">
        <v>150</v>
      </c>
    </row>
    <row r="3134" spans="33:38">
      <c r="AG3134"/>
      <c r="AK3134" s="36">
        <v>6007.5</v>
      </c>
      <c r="AL3134" s="7">
        <v>140</v>
      </c>
    </row>
    <row r="3135" spans="33:38">
      <c r="AG3135"/>
      <c r="AK3135" s="36">
        <v>5799</v>
      </c>
      <c r="AL3135" s="7">
        <v>130</v>
      </c>
    </row>
    <row r="3136" spans="33:38">
      <c r="AG3136"/>
      <c r="AK3136" s="36">
        <v>5505</v>
      </c>
      <c r="AL3136" s="7">
        <v>110</v>
      </c>
    </row>
    <row r="3137" spans="33:38">
      <c r="AG3137"/>
      <c r="AK3137" s="36">
        <v>5112</v>
      </c>
      <c r="AL3137" s="7">
        <v>95</v>
      </c>
    </row>
    <row r="3138" spans="33:38">
      <c r="AG3138"/>
      <c r="AK3138" s="36">
        <v>4771.5</v>
      </c>
      <c r="AL3138" s="7">
        <v>90</v>
      </c>
    </row>
    <row r="3139" spans="33:38">
      <c r="AG3139"/>
      <c r="AK3139" s="36">
        <v>4633.5</v>
      </c>
      <c r="AL3139" s="7">
        <v>90</v>
      </c>
    </row>
    <row r="3140" spans="33:38">
      <c r="AG3140"/>
      <c r="AK3140" s="36">
        <v>4375.5</v>
      </c>
      <c r="AL3140" s="7">
        <v>90</v>
      </c>
    </row>
    <row r="3141" spans="33:38">
      <c r="AG3141"/>
      <c r="AK3141" s="36">
        <v>4240.5</v>
      </c>
      <c r="AL3141" s="7">
        <v>90</v>
      </c>
    </row>
    <row r="3142" spans="33:38">
      <c r="AG3142"/>
      <c r="AK3142" s="36">
        <v>4216.5</v>
      </c>
      <c r="AL3142" s="7">
        <v>90</v>
      </c>
    </row>
    <row r="3143" spans="33:38">
      <c r="AG3143"/>
      <c r="AK3143" s="36">
        <v>4213.5</v>
      </c>
      <c r="AL3143" s="7">
        <v>90</v>
      </c>
    </row>
    <row r="3144" spans="33:38">
      <c r="AG3144"/>
      <c r="AK3144" s="36">
        <v>4141.5</v>
      </c>
      <c r="AL3144" s="7">
        <v>90</v>
      </c>
    </row>
    <row r="3145" spans="33:38">
      <c r="AG3145"/>
      <c r="AK3145" s="36">
        <v>4338</v>
      </c>
      <c r="AL3145" s="7">
        <v>90</v>
      </c>
    </row>
    <row r="3146" spans="33:38">
      <c r="AG3146"/>
      <c r="AK3146" s="36">
        <v>5230.5</v>
      </c>
      <c r="AL3146" s="7">
        <v>100</v>
      </c>
    </row>
    <row r="3147" spans="33:38">
      <c r="AG3147"/>
      <c r="AK3147" s="36">
        <v>5656.5</v>
      </c>
      <c r="AL3147" s="7">
        <v>120</v>
      </c>
    </row>
    <row r="3148" spans="33:38">
      <c r="AG3148"/>
      <c r="AK3148" s="36">
        <v>5985</v>
      </c>
      <c r="AL3148" s="7">
        <v>140</v>
      </c>
    </row>
    <row r="3149" spans="33:38">
      <c r="AG3149"/>
      <c r="AK3149" s="36">
        <v>6208.5</v>
      </c>
      <c r="AL3149" s="7">
        <v>150</v>
      </c>
    </row>
    <row r="3150" spans="33:38">
      <c r="AG3150"/>
      <c r="AK3150" s="36">
        <v>5994</v>
      </c>
      <c r="AL3150" s="7">
        <v>140</v>
      </c>
    </row>
    <row r="3151" spans="33:38">
      <c r="AG3151"/>
      <c r="AK3151" s="36">
        <v>6067.5</v>
      </c>
      <c r="AL3151" s="7">
        <v>140</v>
      </c>
    </row>
    <row r="3152" spans="33:38">
      <c r="AG3152"/>
      <c r="AK3152" s="36">
        <v>6144</v>
      </c>
      <c r="AL3152" s="7">
        <v>150</v>
      </c>
    </row>
    <row r="3153" spans="33:38">
      <c r="AG3153"/>
      <c r="AK3153" s="36">
        <v>6024</v>
      </c>
      <c r="AL3153" s="7">
        <v>140</v>
      </c>
    </row>
    <row r="3154" spans="33:38">
      <c r="AG3154"/>
      <c r="AK3154" s="36">
        <v>5811</v>
      </c>
      <c r="AL3154" s="7">
        <v>130</v>
      </c>
    </row>
    <row r="3155" spans="33:38">
      <c r="AG3155"/>
      <c r="AK3155" s="36">
        <v>5719.5</v>
      </c>
      <c r="AL3155" s="7">
        <v>120</v>
      </c>
    </row>
    <row r="3156" spans="33:38">
      <c r="AG3156"/>
      <c r="AK3156" s="36">
        <v>5652</v>
      </c>
      <c r="AL3156" s="7">
        <v>120</v>
      </c>
    </row>
    <row r="3157" spans="33:38">
      <c r="AG3157"/>
      <c r="AK3157" s="36">
        <v>5787</v>
      </c>
      <c r="AL3157" s="7">
        <v>130</v>
      </c>
    </row>
    <row r="3158" spans="33:38">
      <c r="AG3158"/>
      <c r="AK3158" s="36">
        <v>5688</v>
      </c>
      <c r="AL3158" s="7">
        <v>120</v>
      </c>
    </row>
    <row r="3159" spans="33:38">
      <c r="AG3159"/>
      <c r="AK3159" s="36">
        <v>5407.5</v>
      </c>
      <c r="AL3159" s="7">
        <v>105</v>
      </c>
    </row>
    <row r="3160" spans="33:38">
      <c r="AG3160"/>
      <c r="AK3160" s="36">
        <v>4983</v>
      </c>
      <c r="AL3160" s="7">
        <v>90</v>
      </c>
    </row>
    <row r="3161" spans="33:38">
      <c r="AG3161"/>
      <c r="AK3161" s="36">
        <v>4741.5</v>
      </c>
      <c r="AL3161" s="7">
        <v>90</v>
      </c>
    </row>
    <row r="3162" spans="33:38">
      <c r="AG3162"/>
      <c r="AK3162" s="36">
        <v>4387.5</v>
      </c>
      <c r="AL3162" s="7">
        <v>90</v>
      </c>
    </row>
    <row r="3163" spans="33:38">
      <c r="AG3163"/>
      <c r="AK3163" s="36">
        <v>4309.5</v>
      </c>
      <c r="AL3163" s="7">
        <v>90</v>
      </c>
    </row>
    <row r="3164" spans="33:38">
      <c r="AG3164"/>
      <c r="AK3164" s="36">
        <v>4132.5</v>
      </c>
      <c r="AL3164" s="7">
        <v>90</v>
      </c>
    </row>
    <row r="3165" spans="33:38">
      <c r="AG3165"/>
      <c r="AK3165" s="36">
        <v>4105.5</v>
      </c>
      <c r="AL3165" s="7">
        <v>90</v>
      </c>
    </row>
    <row r="3166" spans="33:38">
      <c r="AG3166"/>
      <c r="AK3166" s="36">
        <v>4039.5</v>
      </c>
      <c r="AL3166" s="7">
        <v>90</v>
      </c>
    </row>
    <row r="3167" spans="33:38">
      <c r="AG3167"/>
      <c r="AK3167" s="36">
        <v>4089</v>
      </c>
      <c r="AL3167" s="7">
        <v>90</v>
      </c>
    </row>
    <row r="3168" spans="33:38">
      <c r="AG3168"/>
      <c r="AK3168" s="36">
        <v>3882</v>
      </c>
      <c r="AL3168" s="7">
        <v>90</v>
      </c>
    </row>
    <row r="3169" spans="33:38">
      <c r="AG3169"/>
      <c r="AK3169" s="36">
        <v>3993</v>
      </c>
      <c r="AL3169" s="7">
        <v>90</v>
      </c>
    </row>
    <row r="3170" spans="33:38">
      <c r="AG3170"/>
      <c r="AK3170" s="36">
        <v>4428</v>
      </c>
      <c r="AL3170" s="7">
        <v>90</v>
      </c>
    </row>
    <row r="3171" spans="33:38">
      <c r="AG3171"/>
      <c r="AK3171" s="36">
        <v>4827</v>
      </c>
      <c r="AL3171" s="7">
        <v>90</v>
      </c>
    </row>
    <row r="3172" spans="33:38">
      <c r="AG3172"/>
      <c r="AK3172" s="36">
        <v>5160</v>
      </c>
      <c r="AL3172" s="7">
        <v>95</v>
      </c>
    </row>
    <row r="3173" spans="33:38">
      <c r="AG3173"/>
      <c r="AK3173" s="36">
        <v>5431.5</v>
      </c>
      <c r="AL3173" s="7">
        <v>110</v>
      </c>
    </row>
    <row r="3174" spans="33:38">
      <c r="AG3174"/>
      <c r="AK3174" s="36">
        <v>5209.5</v>
      </c>
      <c r="AL3174" s="7">
        <v>95</v>
      </c>
    </row>
    <row r="3175" spans="33:38">
      <c r="AG3175"/>
      <c r="AK3175" s="36">
        <v>5301</v>
      </c>
      <c r="AL3175" s="7">
        <v>100</v>
      </c>
    </row>
    <row r="3176" spans="33:38">
      <c r="AG3176"/>
      <c r="AK3176" s="36">
        <v>5227.5</v>
      </c>
      <c r="AL3176" s="7">
        <v>100</v>
      </c>
    </row>
    <row r="3177" spans="33:38">
      <c r="AG3177"/>
      <c r="AK3177" s="36">
        <v>5140.5</v>
      </c>
      <c r="AL3177" s="7">
        <v>95</v>
      </c>
    </row>
    <row r="3178" spans="33:38">
      <c r="AG3178"/>
      <c r="AK3178" s="36">
        <v>4894.5</v>
      </c>
      <c r="AL3178" s="7">
        <v>90</v>
      </c>
    </row>
    <row r="3179" spans="33:38">
      <c r="AG3179"/>
      <c r="AK3179" s="36">
        <v>4530</v>
      </c>
      <c r="AL3179" s="7">
        <v>90</v>
      </c>
    </row>
    <row r="3180" spans="33:38">
      <c r="AG3180"/>
      <c r="AK3180" s="36">
        <v>4798.5</v>
      </c>
      <c r="AL3180" s="7">
        <v>90</v>
      </c>
    </row>
    <row r="3181" spans="33:38">
      <c r="AG3181"/>
      <c r="AK3181" s="36">
        <v>5251.5</v>
      </c>
      <c r="AL3181" s="7">
        <v>100</v>
      </c>
    </row>
    <row r="3182" spans="33:38">
      <c r="AG3182"/>
      <c r="AK3182" s="36">
        <v>5191.5</v>
      </c>
      <c r="AL3182" s="7">
        <v>95</v>
      </c>
    </row>
    <row r="3183" spans="33:38">
      <c r="AG3183"/>
      <c r="AK3183" s="36">
        <v>5032.5</v>
      </c>
      <c r="AL3183" s="7">
        <v>90</v>
      </c>
    </row>
    <row r="3184" spans="33:38">
      <c r="AG3184"/>
      <c r="AK3184" s="36">
        <v>4791</v>
      </c>
      <c r="AL3184" s="7">
        <v>90</v>
      </c>
    </row>
    <row r="3185" spans="33:38">
      <c r="AG3185"/>
      <c r="AK3185" s="36">
        <v>4494</v>
      </c>
      <c r="AL3185" s="7">
        <v>90</v>
      </c>
    </row>
    <row r="3186" spans="33:38">
      <c r="AG3186"/>
      <c r="AK3186" s="36">
        <v>4236</v>
      </c>
      <c r="AL3186" s="7">
        <v>90</v>
      </c>
    </row>
    <row r="3187" spans="33:38">
      <c r="AG3187"/>
      <c r="AK3187" s="36">
        <v>4105.5</v>
      </c>
      <c r="AL3187" s="7">
        <v>90</v>
      </c>
    </row>
    <row r="3188" spans="33:38">
      <c r="AG3188"/>
      <c r="AK3188" s="36">
        <v>3999</v>
      </c>
      <c r="AL3188" s="7">
        <v>90</v>
      </c>
    </row>
    <row r="3189" spans="33:38">
      <c r="AG3189"/>
      <c r="AK3189" s="36">
        <v>3850.5</v>
      </c>
      <c r="AL3189" s="7">
        <v>90</v>
      </c>
    </row>
    <row r="3190" spans="33:38">
      <c r="AG3190"/>
      <c r="AK3190" s="36">
        <v>3771</v>
      </c>
      <c r="AL3190" s="7">
        <v>90</v>
      </c>
    </row>
    <row r="3191" spans="33:38">
      <c r="AG3191"/>
      <c r="AK3191" s="36">
        <v>3813</v>
      </c>
      <c r="AL3191" s="7">
        <v>90</v>
      </c>
    </row>
    <row r="3192" spans="33:38">
      <c r="AG3192"/>
      <c r="AK3192" s="36">
        <v>3486</v>
      </c>
      <c r="AL3192" s="7">
        <v>75</v>
      </c>
    </row>
    <row r="3193" spans="33:38">
      <c r="AG3193"/>
      <c r="AK3193" s="36">
        <v>3391.5</v>
      </c>
      <c r="AL3193" s="7">
        <v>75</v>
      </c>
    </row>
    <row r="3194" spans="33:38">
      <c r="AG3194"/>
      <c r="AK3194" s="36">
        <v>3469.5</v>
      </c>
      <c r="AL3194" s="7">
        <v>75</v>
      </c>
    </row>
    <row r="3195" spans="33:38">
      <c r="AG3195"/>
      <c r="AK3195" s="36">
        <v>3609</v>
      </c>
      <c r="AL3195" s="7">
        <v>90</v>
      </c>
    </row>
    <row r="3196" spans="33:38">
      <c r="AG3196"/>
      <c r="AK3196" s="36">
        <v>3921</v>
      </c>
      <c r="AL3196" s="7">
        <v>90</v>
      </c>
    </row>
    <row r="3197" spans="33:38">
      <c r="AG3197"/>
      <c r="AK3197" s="36">
        <v>4162.5</v>
      </c>
      <c r="AL3197" s="7">
        <v>90</v>
      </c>
    </row>
    <row r="3198" spans="33:38">
      <c r="AG3198"/>
      <c r="AK3198" s="36">
        <v>4089</v>
      </c>
      <c r="AL3198" s="7">
        <v>90</v>
      </c>
    </row>
    <row r="3199" spans="33:38">
      <c r="AG3199"/>
      <c r="AK3199" s="36">
        <v>4117.5</v>
      </c>
      <c r="AL3199" s="7">
        <v>90</v>
      </c>
    </row>
    <row r="3200" spans="33:38">
      <c r="AG3200"/>
      <c r="AK3200" s="36">
        <v>4065</v>
      </c>
      <c r="AL3200" s="7">
        <v>90</v>
      </c>
    </row>
    <row r="3201" spans="33:38">
      <c r="AG3201"/>
      <c r="AK3201" s="36">
        <v>4018.5</v>
      </c>
      <c r="AL3201" s="7">
        <v>90</v>
      </c>
    </row>
    <row r="3202" spans="33:38">
      <c r="AG3202"/>
      <c r="AK3202" s="36">
        <v>3880.5</v>
      </c>
      <c r="AL3202" s="7">
        <v>90</v>
      </c>
    </row>
    <row r="3203" spans="33:38">
      <c r="AG3203"/>
      <c r="AK3203" s="36">
        <v>3912</v>
      </c>
      <c r="AL3203" s="7">
        <v>90</v>
      </c>
    </row>
    <row r="3204" spans="33:38">
      <c r="AG3204"/>
      <c r="AK3204" s="36">
        <v>4230</v>
      </c>
      <c r="AL3204" s="7">
        <v>90</v>
      </c>
    </row>
    <row r="3205" spans="33:38">
      <c r="AG3205"/>
      <c r="AK3205" s="36">
        <v>4863</v>
      </c>
      <c r="AL3205" s="7">
        <v>90</v>
      </c>
    </row>
    <row r="3206" spans="33:38">
      <c r="AG3206"/>
      <c r="AK3206" s="36">
        <v>4800</v>
      </c>
      <c r="AL3206" s="7">
        <v>90</v>
      </c>
    </row>
    <row r="3207" spans="33:38">
      <c r="AG3207"/>
      <c r="AK3207" s="36">
        <v>4717.5</v>
      </c>
      <c r="AL3207" s="7">
        <v>90</v>
      </c>
    </row>
    <row r="3208" spans="33:38">
      <c r="AG3208"/>
      <c r="AK3208" s="36">
        <v>4515</v>
      </c>
      <c r="AL3208" s="7">
        <v>90</v>
      </c>
    </row>
    <row r="3209" spans="33:38">
      <c r="AG3209"/>
      <c r="AK3209" s="36">
        <v>4309.5</v>
      </c>
      <c r="AL3209" s="7">
        <v>90</v>
      </c>
    </row>
    <row r="3210" spans="33:38">
      <c r="AG3210"/>
      <c r="AK3210" s="36">
        <v>4078.5</v>
      </c>
      <c r="AL3210" s="7">
        <v>90</v>
      </c>
    </row>
    <row r="3211" spans="33:38">
      <c r="AG3211"/>
      <c r="AK3211" s="36">
        <v>4279.5</v>
      </c>
      <c r="AL3211" s="7">
        <v>90</v>
      </c>
    </row>
    <row r="3212" spans="33:38">
      <c r="AG3212"/>
      <c r="AK3212" s="36">
        <v>3865.5</v>
      </c>
      <c r="AL3212" s="7">
        <v>90</v>
      </c>
    </row>
    <row r="3213" spans="33:38">
      <c r="AG3213"/>
      <c r="AK3213" s="36">
        <v>3784.5</v>
      </c>
      <c r="AL3213" s="7">
        <v>90</v>
      </c>
    </row>
    <row r="3214" spans="33:38">
      <c r="AG3214"/>
      <c r="AK3214" s="36">
        <v>3688.5</v>
      </c>
      <c r="AL3214" s="7">
        <v>90</v>
      </c>
    </row>
    <row r="3215" spans="33:38">
      <c r="AG3215"/>
      <c r="AK3215" s="36">
        <v>3759</v>
      </c>
      <c r="AL3215" s="7">
        <v>90</v>
      </c>
    </row>
    <row r="3216" spans="33:38">
      <c r="AG3216"/>
      <c r="AK3216" s="36">
        <v>3675</v>
      </c>
      <c r="AL3216" s="7">
        <v>90</v>
      </c>
    </row>
    <row r="3217" spans="33:38">
      <c r="AG3217"/>
      <c r="AK3217" s="36">
        <v>3919.5</v>
      </c>
      <c r="AL3217" s="7">
        <v>90</v>
      </c>
    </row>
    <row r="3218" spans="33:38">
      <c r="AG3218"/>
      <c r="AK3218" s="36">
        <v>4449</v>
      </c>
      <c r="AL3218" s="7">
        <v>90</v>
      </c>
    </row>
    <row r="3219" spans="33:38">
      <c r="AG3219"/>
      <c r="AK3219" s="36">
        <v>4992</v>
      </c>
      <c r="AL3219" s="7">
        <v>90</v>
      </c>
    </row>
    <row r="3220" spans="33:38">
      <c r="AG3220"/>
      <c r="AK3220" s="36">
        <v>5883</v>
      </c>
      <c r="AL3220" s="7">
        <v>130</v>
      </c>
    </row>
    <row r="3221" spans="33:38">
      <c r="AG3221"/>
      <c r="AK3221" s="36">
        <v>6148.5</v>
      </c>
      <c r="AL3221" s="7">
        <v>150</v>
      </c>
    </row>
    <row r="3222" spans="33:38">
      <c r="AG3222"/>
      <c r="AK3222" s="36">
        <v>5847</v>
      </c>
      <c r="AL3222" s="7">
        <v>130</v>
      </c>
    </row>
    <row r="3223" spans="33:38">
      <c r="AG3223"/>
      <c r="AK3223" s="36">
        <v>5917.5</v>
      </c>
      <c r="AL3223" s="7">
        <v>140</v>
      </c>
    </row>
    <row r="3224" spans="33:38">
      <c r="AG3224"/>
      <c r="AK3224" s="36">
        <v>5997</v>
      </c>
      <c r="AL3224" s="7">
        <v>140</v>
      </c>
    </row>
    <row r="3225" spans="33:38">
      <c r="AG3225"/>
      <c r="AK3225" s="36">
        <v>5973</v>
      </c>
      <c r="AL3225" s="7">
        <v>140</v>
      </c>
    </row>
    <row r="3226" spans="33:38">
      <c r="AG3226"/>
      <c r="AK3226" s="36">
        <v>5548.5</v>
      </c>
      <c r="AL3226" s="7">
        <v>120</v>
      </c>
    </row>
    <row r="3227" spans="33:38">
      <c r="AG3227"/>
      <c r="AK3227" s="36">
        <v>5590.5</v>
      </c>
      <c r="AL3227" s="7">
        <v>120</v>
      </c>
    </row>
    <row r="3228" spans="33:38">
      <c r="AG3228"/>
      <c r="AK3228" s="36">
        <v>5376</v>
      </c>
      <c r="AL3228" s="7">
        <v>105</v>
      </c>
    </row>
    <row r="3229" spans="33:38">
      <c r="AG3229"/>
      <c r="AK3229" s="36">
        <v>5515.5</v>
      </c>
      <c r="AL3229" s="7">
        <v>110</v>
      </c>
    </row>
    <row r="3230" spans="33:38">
      <c r="AG3230"/>
      <c r="AK3230" s="36">
        <v>5425.5</v>
      </c>
      <c r="AL3230" s="7">
        <v>110</v>
      </c>
    </row>
    <row r="3231" spans="33:38">
      <c r="AG3231"/>
      <c r="AK3231" s="36">
        <v>5202</v>
      </c>
      <c r="AL3231" s="7">
        <v>95</v>
      </c>
    </row>
    <row r="3232" spans="33:38">
      <c r="AG3232"/>
      <c r="AK3232" s="36">
        <v>4852.5</v>
      </c>
      <c r="AL3232" s="7">
        <v>90</v>
      </c>
    </row>
    <row r="3233" spans="33:38">
      <c r="AG3233"/>
      <c r="AK3233" s="36">
        <v>4558.5</v>
      </c>
      <c r="AL3233" s="7">
        <v>90</v>
      </c>
    </row>
    <row r="3234" spans="33:38">
      <c r="AG3234"/>
      <c r="AK3234" s="36">
        <v>4360.5</v>
      </c>
      <c r="AL3234" s="7">
        <v>90</v>
      </c>
    </row>
    <row r="3235" spans="33:38">
      <c r="AG3235"/>
      <c r="AK3235" s="36">
        <v>4168.5</v>
      </c>
      <c r="AL3235" s="7">
        <v>90</v>
      </c>
    </row>
    <row r="3236" spans="33:38">
      <c r="AG3236"/>
      <c r="AK3236" s="36">
        <v>4120.5</v>
      </c>
      <c r="AL3236" s="7">
        <v>90</v>
      </c>
    </row>
    <row r="3237" spans="33:38">
      <c r="AG3237"/>
      <c r="AK3237" s="36">
        <v>3952.5</v>
      </c>
      <c r="AL3237" s="7">
        <v>90</v>
      </c>
    </row>
    <row r="3238" spans="33:38">
      <c r="AG3238"/>
      <c r="AK3238" s="36">
        <v>3978</v>
      </c>
      <c r="AL3238" s="7">
        <v>90</v>
      </c>
    </row>
    <row r="3239" spans="33:38">
      <c r="AG3239"/>
      <c r="AK3239" s="36">
        <v>4048.5</v>
      </c>
      <c r="AL3239" s="7">
        <v>90</v>
      </c>
    </row>
    <row r="3240" spans="33:38">
      <c r="AG3240"/>
      <c r="AK3240" s="36">
        <v>3973.5</v>
      </c>
      <c r="AL3240" s="7">
        <v>90</v>
      </c>
    </row>
    <row r="3241" spans="33:38">
      <c r="AG3241"/>
      <c r="AK3241" s="36">
        <v>4210.5</v>
      </c>
      <c r="AL3241" s="7">
        <v>90</v>
      </c>
    </row>
    <row r="3242" spans="33:38">
      <c r="AG3242"/>
      <c r="AK3242" s="36">
        <v>4885.5</v>
      </c>
      <c r="AL3242" s="7">
        <v>90</v>
      </c>
    </row>
    <row r="3243" spans="33:38">
      <c r="AG3243"/>
      <c r="AK3243" s="36">
        <v>5445</v>
      </c>
      <c r="AL3243" s="7">
        <v>110</v>
      </c>
    </row>
    <row r="3244" spans="33:38">
      <c r="AG3244"/>
      <c r="AK3244" s="36">
        <v>5746.5</v>
      </c>
      <c r="AL3244" s="7">
        <v>130</v>
      </c>
    </row>
    <row r="3245" spans="33:38">
      <c r="AG3245"/>
      <c r="AK3245" s="36">
        <v>5892</v>
      </c>
      <c r="AL3245" s="7">
        <v>130</v>
      </c>
    </row>
    <row r="3246" spans="33:38">
      <c r="AG3246"/>
      <c r="AK3246" s="36">
        <v>5742</v>
      </c>
      <c r="AL3246" s="7">
        <v>130</v>
      </c>
    </row>
    <row r="3247" spans="33:38">
      <c r="AG3247"/>
      <c r="AK3247" s="36">
        <v>5949</v>
      </c>
      <c r="AL3247" s="7">
        <v>140</v>
      </c>
    </row>
    <row r="3248" spans="33:38">
      <c r="AG3248"/>
      <c r="AK3248" s="36">
        <v>5956.5</v>
      </c>
      <c r="AL3248" s="7">
        <v>140</v>
      </c>
    </row>
    <row r="3249" spans="33:38">
      <c r="AG3249"/>
      <c r="AK3249" s="36">
        <v>5760</v>
      </c>
      <c r="AL3249" s="7">
        <v>130</v>
      </c>
    </row>
    <row r="3250" spans="33:38">
      <c r="AG3250"/>
      <c r="AK3250" s="36">
        <v>5725.5</v>
      </c>
      <c r="AL3250" s="7">
        <v>130</v>
      </c>
    </row>
    <row r="3251" spans="33:38">
      <c r="AG3251"/>
      <c r="AK3251" s="36">
        <v>5532</v>
      </c>
      <c r="AL3251" s="7">
        <v>120</v>
      </c>
    </row>
    <row r="3252" spans="33:38">
      <c r="AG3252"/>
      <c r="AK3252" s="36">
        <v>5643</v>
      </c>
      <c r="AL3252" s="7">
        <v>120</v>
      </c>
    </row>
    <row r="3253" spans="33:38">
      <c r="AG3253"/>
      <c r="AK3253" s="36">
        <v>5992.5</v>
      </c>
      <c r="AL3253" s="7">
        <v>140</v>
      </c>
    </row>
    <row r="3254" spans="33:38">
      <c r="AG3254"/>
      <c r="AK3254" s="36">
        <v>5820</v>
      </c>
      <c r="AL3254" s="7">
        <v>130</v>
      </c>
    </row>
    <row r="3255" spans="33:38">
      <c r="AG3255"/>
      <c r="AK3255" s="36">
        <v>5604</v>
      </c>
      <c r="AL3255" s="7">
        <v>120</v>
      </c>
    </row>
    <row r="3256" spans="33:38">
      <c r="AG3256"/>
      <c r="AK3256" s="36">
        <v>5287.5</v>
      </c>
      <c r="AL3256" s="7">
        <v>100</v>
      </c>
    </row>
    <row r="3257" spans="33:38">
      <c r="AG3257"/>
      <c r="AK3257" s="36">
        <v>4851</v>
      </c>
      <c r="AL3257" s="7">
        <v>90</v>
      </c>
    </row>
    <row r="3258" spans="33:38">
      <c r="AG3258"/>
      <c r="AK3258" s="36">
        <v>4501.5</v>
      </c>
      <c r="AL3258" s="7">
        <v>90</v>
      </c>
    </row>
    <row r="3259" spans="33:38">
      <c r="AG3259"/>
      <c r="AK3259" s="36">
        <v>4417.5</v>
      </c>
      <c r="AL3259" s="7">
        <v>90</v>
      </c>
    </row>
    <row r="3260" spans="33:38">
      <c r="AG3260"/>
      <c r="AK3260" s="36">
        <v>4039.5</v>
      </c>
      <c r="AL3260" s="7">
        <v>90</v>
      </c>
    </row>
    <row r="3261" spans="33:38">
      <c r="AG3261"/>
      <c r="AK3261" s="36">
        <v>4002</v>
      </c>
      <c r="AL3261" s="7">
        <v>90</v>
      </c>
    </row>
    <row r="3262" spans="33:38">
      <c r="AG3262"/>
      <c r="AK3262" s="36">
        <v>4185</v>
      </c>
      <c r="AL3262" s="7">
        <v>90</v>
      </c>
    </row>
    <row r="3263" spans="33:38">
      <c r="AG3263"/>
      <c r="AK3263" s="36">
        <v>4387.5</v>
      </c>
      <c r="AL3263" s="7">
        <v>90</v>
      </c>
    </row>
    <row r="3264" spans="33:38">
      <c r="AG3264"/>
      <c r="AK3264" s="36">
        <v>4162.5</v>
      </c>
      <c r="AL3264" s="7">
        <v>90</v>
      </c>
    </row>
    <row r="3265" spans="33:38">
      <c r="AG3265"/>
      <c r="AK3265" s="36">
        <v>4374</v>
      </c>
      <c r="AL3265" s="7">
        <v>90</v>
      </c>
    </row>
    <row r="3266" spans="33:38">
      <c r="AG3266"/>
      <c r="AK3266" s="36">
        <v>4896</v>
      </c>
      <c r="AL3266" s="7">
        <v>90</v>
      </c>
    </row>
    <row r="3267" spans="33:38">
      <c r="AG3267"/>
      <c r="AK3267" s="36">
        <v>5347.5</v>
      </c>
      <c r="AL3267" s="7">
        <v>105</v>
      </c>
    </row>
    <row r="3268" spans="33:38">
      <c r="AG3268"/>
      <c r="AK3268" s="36">
        <v>5616</v>
      </c>
      <c r="AL3268" s="7">
        <v>120</v>
      </c>
    </row>
    <row r="3269" spans="33:38">
      <c r="AG3269"/>
      <c r="AK3269" s="36">
        <v>6127.5</v>
      </c>
      <c r="AL3269" s="7">
        <v>150</v>
      </c>
    </row>
    <row r="3270" spans="33:38">
      <c r="AG3270"/>
      <c r="AK3270" s="36">
        <v>5838</v>
      </c>
      <c r="AL3270" s="7">
        <v>130</v>
      </c>
    </row>
    <row r="3271" spans="33:38">
      <c r="AG3271"/>
      <c r="AK3271" s="36">
        <v>6054</v>
      </c>
      <c r="AL3271" s="7">
        <v>140</v>
      </c>
    </row>
    <row r="3272" spans="33:38">
      <c r="AG3272"/>
      <c r="AK3272" s="36">
        <v>5971.5</v>
      </c>
      <c r="AL3272" s="7">
        <v>140</v>
      </c>
    </row>
    <row r="3273" spans="33:38">
      <c r="AG3273"/>
      <c r="AK3273" s="36">
        <v>5772</v>
      </c>
      <c r="AL3273" s="7">
        <v>130</v>
      </c>
    </row>
    <row r="3274" spans="33:38">
      <c r="AG3274"/>
      <c r="AK3274" s="36">
        <v>5539.5</v>
      </c>
      <c r="AL3274" s="7">
        <v>120</v>
      </c>
    </row>
    <row r="3275" spans="33:38">
      <c r="AG3275"/>
      <c r="AK3275" s="36">
        <v>5539.5</v>
      </c>
      <c r="AL3275" s="7">
        <v>120</v>
      </c>
    </row>
    <row r="3276" spans="33:38">
      <c r="AG3276"/>
      <c r="AK3276" s="36">
        <v>6012</v>
      </c>
      <c r="AL3276" s="7">
        <v>140</v>
      </c>
    </row>
    <row r="3277" spans="33:38">
      <c r="AG3277"/>
      <c r="AK3277" s="36">
        <v>5865</v>
      </c>
      <c r="AL3277" s="7">
        <v>130</v>
      </c>
    </row>
    <row r="3278" spans="33:38">
      <c r="AG3278"/>
      <c r="AK3278" s="36">
        <v>5428.5</v>
      </c>
      <c r="AL3278" s="7">
        <v>110</v>
      </c>
    </row>
    <row r="3279" spans="33:38">
      <c r="AG3279"/>
      <c r="AK3279" s="36">
        <v>5254.5</v>
      </c>
      <c r="AL3279" s="7">
        <v>100</v>
      </c>
    </row>
    <row r="3280" spans="33:38">
      <c r="AG3280"/>
      <c r="AK3280" s="36">
        <v>5133</v>
      </c>
      <c r="AL3280" s="7">
        <v>95</v>
      </c>
    </row>
    <row r="3281" spans="33:38">
      <c r="AG3281"/>
      <c r="AK3281" s="36">
        <v>5253</v>
      </c>
      <c r="AL3281" s="7">
        <v>100</v>
      </c>
    </row>
    <row r="3282" spans="33:38">
      <c r="AG3282"/>
      <c r="AK3282" s="36">
        <v>4629</v>
      </c>
      <c r="AL3282" s="7">
        <v>90</v>
      </c>
    </row>
    <row r="3283" spans="33:38">
      <c r="AG3283"/>
      <c r="AK3283" s="36">
        <v>4491</v>
      </c>
      <c r="AL3283" s="7">
        <v>90</v>
      </c>
    </row>
    <row r="3284" spans="33:38">
      <c r="AG3284"/>
      <c r="AK3284" s="36">
        <v>4353</v>
      </c>
      <c r="AL3284" s="7">
        <v>90</v>
      </c>
    </row>
    <row r="3285" spans="33:38">
      <c r="AG3285"/>
      <c r="AK3285" s="36">
        <v>4284</v>
      </c>
      <c r="AL3285" s="7">
        <v>90</v>
      </c>
    </row>
    <row r="3286" spans="33:38">
      <c r="AG3286"/>
      <c r="AK3286" s="36">
        <v>4216.5</v>
      </c>
      <c r="AL3286" s="7">
        <v>90</v>
      </c>
    </row>
    <row r="3287" spans="33:38">
      <c r="AG3287"/>
      <c r="AK3287" s="36">
        <v>4266</v>
      </c>
      <c r="AL3287" s="7">
        <v>90</v>
      </c>
    </row>
    <row r="3288" spans="33:38">
      <c r="AG3288"/>
      <c r="AK3288" s="36">
        <v>4156.5</v>
      </c>
      <c r="AL3288" s="7">
        <v>90</v>
      </c>
    </row>
    <row r="3289" spans="33:38">
      <c r="AG3289"/>
      <c r="AK3289" s="36">
        <v>4380</v>
      </c>
      <c r="AL3289" s="7">
        <v>90</v>
      </c>
    </row>
    <row r="3290" spans="33:38">
      <c r="AG3290"/>
      <c r="AK3290" s="36">
        <v>5025</v>
      </c>
      <c r="AL3290" s="7">
        <v>90</v>
      </c>
    </row>
    <row r="3291" spans="33:38">
      <c r="AG3291"/>
      <c r="AK3291" s="36">
        <v>5539.5</v>
      </c>
      <c r="AL3291" s="7">
        <v>120</v>
      </c>
    </row>
    <row r="3292" spans="33:38">
      <c r="AG3292"/>
      <c r="AK3292" s="36">
        <v>5781</v>
      </c>
      <c r="AL3292" s="7">
        <v>130</v>
      </c>
    </row>
    <row r="3293" spans="33:38">
      <c r="AG3293"/>
      <c r="AK3293" s="36">
        <v>6129</v>
      </c>
      <c r="AL3293" s="7">
        <v>150</v>
      </c>
    </row>
    <row r="3294" spans="33:38">
      <c r="AG3294"/>
      <c r="AK3294" s="36">
        <v>5886</v>
      </c>
      <c r="AL3294" s="7">
        <v>130</v>
      </c>
    </row>
    <row r="3295" spans="33:38">
      <c r="AG3295"/>
      <c r="AK3295" s="36">
        <v>6027</v>
      </c>
      <c r="AL3295" s="7">
        <v>140</v>
      </c>
    </row>
    <row r="3296" spans="33:38">
      <c r="AG3296"/>
      <c r="AK3296" s="36">
        <v>6129</v>
      </c>
      <c r="AL3296" s="7">
        <v>150</v>
      </c>
    </row>
    <row r="3297" spans="33:38">
      <c r="AG3297"/>
      <c r="AK3297" s="36">
        <v>5968.5</v>
      </c>
      <c r="AL3297" s="7">
        <v>140</v>
      </c>
    </row>
    <row r="3298" spans="33:38">
      <c r="AG3298"/>
      <c r="AK3298" s="36">
        <v>5814</v>
      </c>
      <c r="AL3298" s="7">
        <v>130</v>
      </c>
    </row>
    <row r="3299" spans="33:38">
      <c r="AG3299"/>
      <c r="AK3299" s="36">
        <v>5616</v>
      </c>
      <c r="AL3299" s="7">
        <v>120</v>
      </c>
    </row>
    <row r="3300" spans="33:38">
      <c r="AG3300"/>
      <c r="AK3300" s="36">
        <v>5566.5</v>
      </c>
      <c r="AL3300" s="7">
        <v>120</v>
      </c>
    </row>
    <row r="3301" spans="33:38">
      <c r="AG3301"/>
      <c r="AK3301" s="36">
        <v>6103.5</v>
      </c>
      <c r="AL3301" s="7">
        <v>150</v>
      </c>
    </row>
    <row r="3302" spans="33:38">
      <c r="AG3302"/>
      <c r="AK3302" s="36">
        <v>5965.5</v>
      </c>
      <c r="AL3302" s="7">
        <v>140</v>
      </c>
    </row>
    <row r="3303" spans="33:38">
      <c r="AG3303"/>
      <c r="AK3303" s="36">
        <v>5824.5</v>
      </c>
      <c r="AL3303" s="7">
        <v>130</v>
      </c>
    </row>
    <row r="3304" spans="33:38">
      <c r="AG3304"/>
      <c r="AK3304" s="36">
        <v>5458.5</v>
      </c>
      <c r="AL3304" s="7">
        <v>110</v>
      </c>
    </row>
    <row r="3305" spans="33:38">
      <c r="AG3305"/>
      <c r="AK3305" s="36">
        <v>4993.5</v>
      </c>
      <c r="AL3305" s="7">
        <v>90</v>
      </c>
    </row>
    <row r="3306" spans="33:38">
      <c r="AG3306"/>
      <c r="AK3306" s="36">
        <v>4693.5</v>
      </c>
      <c r="AL3306" s="7">
        <v>90</v>
      </c>
    </row>
    <row r="3307" spans="33:38">
      <c r="AG3307"/>
      <c r="AK3307" s="36">
        <v>4509</v>
      </c>
      <c r="AL3307" s="7">
        <v>90</v>
      </c>
    </row>
    <row r="3308" spans="33:38">
      <c r="AG3308"/>
      <c r="AK3308" s="36">
        <v>4428</v>
      </c>
      <c r="AL3308" s="7">
        <v>90</v>
      </c>
    </row>
    <row r="3309" spans="33:38">
      <c r="AG3309"/>
      <c r="AK3309" s="36">
        <v>4300.5</v>
      </c>
      <c r="AL3309" s="7">
        <v>90</v>
      </c>
    </row>
    <row r="3310" spans="33:38">
      <c r="AG3310"/>
      <c r="AK3310" s="36">
        <v>4266</v>
      </c>
      <c r="AL3310" s="7">
        <v>90</v>
      </c>
    </row>
    <row r="3311" spans="33:38">
      <c r="AG3311"/>
      <c r="AK3311" s="36">
        <v>4272</v>
      </c>
      <c r="AL3311" s="7">
        <v>90</v>
      </c>
    </row>
    <row r="3312" spans="33:38">
      <c r="AG3312"/>
      <c r="AK3312" s="36">
        <v>4092</v>
      </c>
      <c r="AL3312" s="7">
        <v>90</v>
      </c>
    </row>
    <row r="3313" spans="33:38">
      <c r="AG3313"/>
      <c r="AK3313" s="36">
        <v>4266</v>
      </c>
      <c r="AL3313" s="7">
        <v>90</v>
      </c>
    </row>
    <row r="3314" spans="33:38">
      <c r="AG3314"/>
      <c r="AK3314" s="36">
        <v>4846.5</v>
      </c>
      <c r="AL3314" s="7">
        <v>90</v>
      </c>
    </row>
    <row r="3315" spans="33:38">
      <c r="AG3315"/>
      <c r="AK3315" s="36">
        <v>5370</v>
      </c>
      <c r="AL3315" s="7">
        <v>105</v>
      </c>
    </row>
    <row r="3316" spans="33:38">
      <c r="AG3316"/>
      <c r="AK3316" s="36">
        <v>5712</v>
      </c>
      <c r="AL3316" s="7">
        <v>120</v>
      </c>
    </row>
    <row r="3317" spans="33:38">
      <c r="AG3317"/>
      <c r="AK3317" s="36">
        <v>5985</v>
      </c>
      <c r="AL3317" s="7">
        <v>140</v>
      </c>
    </row>
    <row r="3318" spans="33:38">
      <c r="AG3318"/>
      <c r="AK3318" s="36">
        <v>5742</v>
      </c>
      <c r="AL3318" s="7">
        <v>130</v>
      </c>
    </row>
    <row r="3319" spans="33:38">
      <c r="AG3319"/>
      <c r="AK3319" s="36">
        <v>5841</v>
      </c>
      <c r="AL3319" s="7">
        <v>130</v>
      </c>
    </row>
    <row r="3320" spans="33:38">
      <c r="AG3320"/>
      <c r="AK3320" s="36">
        <v>6001.5</v>
      </c>
      <c r="AL3320" s="7">
        <v>140</v>
      </c>
    </row>
    <row r="3321" spans="33:38">
      <c r="AG3321"/>
      <c r="AK3321" s="36">
        <v>5790</v>
      </c>
      <c r="AL3321" s="7">
        <v>130</v>
      </c>
    </row>
    <row r="3322" spans="33:38">
      <c r="AG3322"/>
      <c r="AK3322" s="36">
        <v>5742</v>
      </c>
      <c r="AL3322" s="7">
        <v>130</v>
      </c>
    </row>
    <row r="3323" spans="33:38">
      <c r="AG3323"/>
      <c r="AK3323" s="36">
        <v>5565</v>
      </c>
      <c r="AL3323" s="7">
        <v>120</v>
      </c>
    </row>
    <row r="3324" spans="33:38">
      <c r="AG3324"/>
      <c r="AK3324" s="36">
        <v>5517</v>
      </c>
      <c r="AL3324" s="7">
        <v>110</v>
      </c>
    </row>
    <row r="3325" spans="33:38">
      <c r="AG3325"/>
      <c r="AK3325" s="36">
        <v>5982</v>
      </c>
      <c r="AL3325" s="7">
        <v>140</v>
      </c>
    </row>
    <row r="3326" spans="33:38">
      <c r="AG3326"/>
      <c r="AK3326" s="36">
        <v>5821.5</v>
      </c>
      <c r="AL3326" s="7">
        <v>130</v>
      </c>
    </row>
    <row r="3327" spans="33:38">
      <c r="AG3327"/>
      <c r="AK3327" s="36">
        <v>5452.5</v>
      </c>
      <c r="AL3327" s="7">
        <v>110</v>
      </c>
    </row>
    <row r="3328" spans="33:38">
      <c r="AG3328"/>
      <c r="AK3328" s="36">
        <v>5124</v>
      </c>
      <c r="AL3328" s="7">
        <v>95</v>
      </c>
    </row>
    <row r="3329" spans="33:38">
      <c r="AG3329"/>
      <c r="AK3329" s="36">
        <v>4828.5</v>
      </c>
      <c r="AL3329" s="7">
        <v>90</v>
      </c>
    </row>
    <row r="3330" spans="33:38">
      <c r="AG3330"/>
      <c r="AK3330" s="36">
        <v>4449</v>
      </c>
      <c r="AL3330" s="7">
        <v>90</v>
      </c>
    </row>
    <row r="3331" spans="33:38">
      <c r="AG3331"/>
      <c r="AK3331" s="36">
        <v>4213.5</v>
      </c>
      <c r="AL3331" s="7">
        <v>90</v>
      </c>
    </row>
    <row r="3332" spans="33:38">
      <c r="AG3332"/>
      <c r="AK3332" s="36">
        <v>4144.5</v>
      </c>
      <c r="AL3332" s="7">
        <v>90</v>
      </c>
    </row>
    <row r="3333" spans="33:38">
      <c r="AG3333"/>
      <c r="AK3333" s="36">
        <v>4050</v>
      </c>
      <c r="AL3333" s="7">
        <v>90</v>
      </c>
    </row>
    <row r="3334" spans="33:38">
      <c r="AG3334"/>
      <c r="AK3334" s="36">
        <v>3976.5</v>
      </c>
      <c r="AL3334" s="7">
        <v>90</v>
      </c>
    </row>
    <row r="3335" spans="33:38">
      <c r="AG3335"/>
      <c r="AK3335" s="36">
        <v>3996</v>
      </c>
      <c r="AL3335" s="7">
        <v>90</v>
      </c>
    </row>
    <row r="3336" spans="33:38">
      <c r="AG3336"/>
      <c r="AK3336" s="36">
        <v>3834</v>
      </c>
      <c r="AL3336" s="7">
        <v>90</v>
      </c>
    </row>
    <row r="3337" spans="33:38">
      <c r="AG3337"/>
      <c r="AK3337" s="36">
        <v>3973.5</v>
      </c>
      <c r="AL3337" s="7">
        <v>90</v>
      </c>
    </row>
    <row r="3338" spans="33:38">
      <c r="AG3338"/>
      <c r="AK3338" s="36">
        <v>4407</v>
      </c>
      <c r="AL3338" s="7">
        <v>90</v>
      </c>
    </row>
    <row r="3339" spans="33:38">
      <c r="AG3339"/>
      <c r="AK3339" s="36">
        <v>4842</v>
      </c>
      <c r="AL3339" s="7">
        <v>90</v>
      </c>
    </row>
    <row r="3340" spans="33:38">
      <c r="AG3340"/>
      <c r="AK3340" s="36">
        <v>5188.5</v>
      </c>
      <c r="AL3340" s="7">
        <v>95</v>
      </c>
    </row>
    <row r="3341" spans="33:38">
      <c r="AG3341"/>
      <c r="AK3341" s="36">
        <v>5428.5</v>
      </c>
      <c r="AL3341" s="7">
        <v>110</v>
      </c>
    </row>
    <row r="3342" spans="33:38">
      <c r="AG3342"/>
      <c r="AK3342" s="36">
        <v>5167.5</v>
      </c>
      <c r="AL3342" s="7">
        <v>95</v>
      </c>
    </row>
    <row r="3343" spans="33:38">
      <c r="AG3343"/>
      <c r="AK3343" s="36">
        <v>5121</v>
      </c>
      <c r="AL3343" s="7">
        <v>95</v>
      </c>
    </row>
    <row r="3344" spans="33:38">
      <c r="AG3344"/>
      <c r="AK3344" s="36">
        <v>5181</v>
      </c>
      <c r="AL3344" s="7">
        <v>95</v>
      </c>
    </row>
    <row r="3345" spans="33:38">
      <c r="AG3345"/>
      <c r="AK3345" s="36">
        <v>4915.5</v>
      </c>
      <c r="AL3345" s="7">
        <v>90</v>
      </c>
    </row>
    <row r="3346" spans="33:38">
      <c r="AG3346"/>
      <c r="AK3346" s="36">
        <v>4330.5</v>
      </c>
      <c r="AL3346" s="7">
        <v>90</v>
      </c>
    </row>
    <row r="3347" spans="33:38">
      <c r="AG3347"/>
      <c r="AK3347" s="36">
        <v>4491</v>
      </c>
      <c r="AL3347" s="7">
        <v>90</v>
      </c>
    </row>
    <row r="3348" spans="33:38">
      <c r="AG3348"/>
      <c r="AK3348" s="36">
        <v>4666.5</v>
      </c>
      <c r="AL3348" s="7">
        <v>90</v>
      </c>
    </row>
    <row r="3349" spans="33:38">
      <c r="AG3349"/>
      <c r="AK3349" s="36">
        <v>5265</v>
      </c>
      <c r="AL3349" s="7">
        <v>100</v>
      </c>
    </row>
    <row r="3350" spans="33:38">
      <c r="AG3350"/>
      <c r="AK3350" s="36">
        <v>5173.5</v>
      </c>
      <c r="AL3350" s="7">
        <v>95</v>
      </c>
    </row>
    <row r="3351" spans="33:38">
      <c r="AG3351"/>
      <c r="AK3351" s="36">
        <v>5029.5</v>
      </c>
      <c r="AL3351" s="7">
        <v>90</v>
      </c>
    </row>
    <row r="3352" spans="33:38">
      <c r="AG3352"/>
      <c r="AK3352" s="36">
        <v>4738.5</v>
      </c>
      <c r="AL3352" s="7">
        <v>90</v>
      </c>
    </row>
    <row r="3353" spans="33:38">
      <c r="AG3353"/>
      <c r="AK3353" s="36">
        <v>4488</v>
      </c>
      <c r="AL3353" s="7">
        <v>90</v>
      </c>
    </row>
    <row r="3354" spans="33:38">
      <c r="AG3354"/>
      <c r="AK3354" s="36">
        <v>4192.5</v>
      </c>
      <c r="AL3354" s="7">
        <v>90</v>
      </c>
    </row>
    <row r="3355" spans="33:38">
      <c r="AG3355"/>
      <c r="AK3355" s="36">
        <v>4108.5</v>
      </c>
      <c r="AL3355" s="7">
        <v>90</v>
      </c>
    </row>
    <row r="3356" spans="33:38">
      <c r="AG3356"/>
      <c r="AK3356" s="36">
        <v>3951</v>
      </c>
      <c r="AL3356" s="7">
        <v>90</v>
      </c>
    </row>
    <row r="3357" spans="33:38">
      <c r="AG3357"/>
      <c r="AK3357" s="36">
        <v>3871.5</v>
      </c>
      <c r="AL3357" s="7">
        <v>90</v>
      </c>
    </row>
    <row r="3358" spans="33:38">
      <c r="AG3358"/>
      <c r="AK3358" s="36">
        <v>3808.5</v>
      </c>
      <c r="AL3358" s="7">
        <v>90</v>
      </c>
    </row>
    <row r="3359" spans="33:38">
      <c r="AG3359"/>
      <c r="AK3359" s="36">
        <v>3843</v>
      </c>
      <c r="AL3359" s="7">
        <v>90</v>
      </c>
    </row>
    <row r="3360" spans="33:38">
      <c r="AG3360"/>
      <c r="AK3360" s="36">
        <v>3552</v>
      </c>
      <c r="AL3360" s="7">
        <v>75</v>
      </c>
    </row>
    <row r="3361" spans="33:38">
      <c r="AG3361"/>
      <c r="AK3361" s="36">
        <v>3439.5</v>
      </c>
      <c r="AL3361" s="7">
        <v>75</v>
      </c>
    </row>
    <row r="3362" spans="33:38">
      <c r="AG3362"/>
      <c r="AK3362" s="36">
        <v>3544.5</v>
      </c>
      <c r="AL3362" s="7">
        <v>75</v>
      </c>
    </row>
    <row r="3363" spans="33:38">
      <c r="AG3363"/>
      <c r="AK3363" s="36">
        <v>3681</v>
      </c>
      <c r="AL3363" s="7">
        <v>90</v>
      </c>
    </row>
    <row r="3364" spans="33:38">
      <c r="AG3364"/>
      <c r="AK3364" s="36">
        <v>3781.5</v>
      </c>
      <c r="AL3364" s="7">
        <v>90</v>
      </c>
    </row>
    <row r="3365" spans="33:38">
      <c r="AG3365"/>
      <c r="AK3365" s="36">
        <v>3922.5</v>
      </c>
      <c r="AL3365" s="7">
        <v>90</v>
      </c>
    </row>
    <row r="3366" spans="33:38">
      <c r="AG3366"/>
      <c r="AK3366" s="36">
        <v>3864</v>
      </c>
      <c r="AL3366" s="7">
        <v>90</v>
      </c>
    </row>
    <row r="3367" spans="33:38">
      <c r="AG3367"/>
      <c r="AK3367" s="36">
        <v>3838.5</v>
      </c>
      <c r="AL3367" s="7">
        <v>90</v>
      </c>
    </row>
    <row r="3368" spans="33:38">
      <c r="AG3368"/>
      <c r="AK3368" s="36">
        <v>3829.5</v>
      </c>
      <c r="AL3368" s="7">
        <v>90</v>
      </c>
    </row>
    <row r="3369" spans="33:38">
      <c r="AG3369"/>
      <c r="AK3369" s="36">
        <v>3700.5</v>
      </c>
      <c r="AL3369" s="7">
        <v>90</v>
      </c>
    </row>
    <row r="3370" spans="33:38">
      <c r="AG3370"/>
      <c r="AK3370" s="36">
        <v>3649.5</v>
      </c>
      <c r="AL3370" s="7">
        <v>90</v>
      </c>
    </row>
    <row r="3371" spans="33:38">
      <c r="AG3371"/>
      <c r="AK3371" s="36">
        <v>3864</v>
      </c>
      <c r="AL3371" s="7">
        <v>90</v>
      </c>
    </row>
    <row r="3372" spans="33:38">
      <c r="AG3372"/>
      <c r="AK3372" s="36">
        <v>4290</v>
      </c>
      <c r="AL3372" s="7">
        <v>90</v>
      </c>
    </row>
    <row r="3373" spans="33:38">
      <c r="AG3373"/>
      <c r="AK3373" s="36">
        <v>4827</v>
      </c>
      <c r="AL3373" s="7">
        <v>90</v>
      </c>
    </row>
    <row r="3374" spans="33:38">
      <c r="AG3374"/>
      <c r="AK3374" s="36">
        <v>4789.5</v>
      </c>
      <c r="AL3374" s="7">
        <v>90</v>
      </c>
    </row>
    <row r="3375" spans="33:38">
      <c r="AG3375"/>
      <c r="AK3375" s="36">
        <v>4504.5</v>
      </c>
      <c r="AL3375" s="7">
        <v>90</v>
      </c>
    </row>
    <row r="3376" spans="33:38">
      <c r="AG3376"/>
      <c r="AK3376" s="36">
        <v>4281</v>
      </c>
      <c r="AL3376" s="7">
        <v>90</v>
      </c>
    </row>
    <row r="3377" spans="33:38">
      <c r="AG3377"/>
      <c r="AK3377" s="36">
        <v>4027.5</v>
      </c>
      <c r="AL3377" s="7">
        <v>90</v>
      </c>
    </row>
    <row r="3378" spans="33:38">
      <c r="AG3378"/>
      <c r="AK3378" s="36">
        <v>3874.5</v>
      </c>
      <c r="AL3378" s="7">
        <v>90</v>
      </c>
    </row>
    <row r="3379" spans="33:38">
      <c r="AG3379"/>
      <c r="AK3379" s="36">
        <v>5176.5</v>
      </c>
      <c r="AL3379" s="7">
        <v>95</v>
      </c>
    </row>
    <row r="3380" spans="33:38">
      <c r="AG3380"/>
      <c r="AK3380" s="36">
        <v>3576</v>
      </c>
      <c r="AL3380" s="7">
        <v>75</v>
      </c>
    </row>
    <row r="3381" spans="33:38">
      <c r="AG3381"/>
      <c r="AK3381" s="36">
        <v>3496.5</v>
      </c>
      <c r="AL3381" s="7">
        <v>75</v>
      </c>
    </row>
    <row r="3382" spans="33:38">
      <c r="AG3382"/>
      <c r="AK3382" s="36">
        <v>3507</v>
      </c>
      <c r="AL3382" s="7">
        <v>75</v>
      </c>
    </row>
    <row r="3383" spans="33:38">
      <c r="AG3383"/>
      <c r="AK3383" s="36">
        <v>3616.5</v>
      </c>
      <c r="AL3383" s="7">
        <v>90</v>
      </c>
    </row>
    <row r="3384" spans="33:38">
      <c r="AG3384"/>
      <c r="AK3384" s="36">
        <v>3645</v>
      </c>
      <c r="AL3384" s="7">
        <v>90</v>
      </c>
    </row>
    <row r="3385" spans="33:38">
      <c r="AG3385"/>
      <c r="AK3385" s="36">
        <v>3943.5</v>
      </c>
      <c r="AL3385" s="7">
        <v>90</v>
      </c>
    </row>
    <row r="3386" spans="33:38">
      <c r="AG3386"/>
      <c r="AK3386" s="36">
        <v>4704</v>
      </c>
      <c r="AL3386" s="7">
        <v>90</v>
      </c>
    </row>
    <row r="3387" spans="33:38">
      <c r="AG3387"/>
      <c r="AK3387" s="36">
        <v>5206.5</v>
      </c>
      <c r="AL3387" s="7">
        <v>95</v>
      </c>
    </row>
    <row r="3388" spans="33:38">
      <c r="AG3388"/>
      <c r="AK3388" s="36">
        <v>5542.5</v>
      </c>
      <c r="AL3388" s="7">
        <v>120</v>
      </c>
    </row>
    <row r="3389" spans="33:38">
      <c r="AG3389"/>
      <c r="AK3389" s="36">
        <v>5808</v>
      </c>
      <c r="AL3389" s="7">
        <v>130</v>
      </c>
    </row>
    <row r="3390" spans="33:38">
      <c r="AG3390"/>
      <c r="AK3390" s="36">
        <v>5653.5</v>
      </c>
      <c r="AL3390" s="7">
        <v>120</v>
      </c>
    </row>
    <row r="3391" spans="33:38">
      <c r="AG3391"/>
      <c r="AK3391" s="36">
        <v>5626.5</v>
      </c>
      <c r="AL3391" s="7">
        <v>120</v>
      </c>
    </row>
    <row r="3392" spans="33:38">
      <c r="AG3392"/>
      <c r="AK3392" s="36">
        <v>5797.5</v>
      </c>
      <c r="AL3392" s="7">
        <v>130</v>
      </c>
    </row>
    <row r="3393" spans="33:38">
      <c r="AG3393"/>
      <c r="AK3393" s="36">
        <v>5659.5</v>
      </c>
      <c r="AL3393" s="7">
        <v>120</v>
      </c>
    </row>
    <row r="3394" spans="33:38">
      <c r="AG3394"/>
      <c r="AK3394" s="36">
        <v>5625</v>
      </c>
      <c r="AL3394" s="7">
        <v>120</v>
      </c>
    </row>
    <row r="3395" spans="33:38">
      <c r="AG3395"/>
      <c r="AK3395" s="36">
        <v>5301</v>
      </c>
      <c r="AL3395" s="7">
        <v>100</v>
      </c>
    </row>
    <row r="3396" spans="33:38">
      <c r="AG3396"/>
      <c r="AK3396" s="36">
        <v>5463</v>
      </c>
      <c r="AL3396" s="7">
        <v>110</v>
      </c>
    </row>
    <row r="3397" spans="33:38">
      <c r="AG3397"/>
      <c r="AK3397" s="36">
        <v>5914.5</v>
      </c>
      <c r="AL3397" s="7">
        <v>140</v>
      </c>
    </row>
    <row r="3398" spans="33:38">
      <c r="AG3398"/>
      <c r="AK3398" s="36">
        <v>5725.5</v>
      </c>
      <c r="AL3398" s="7">
        <v>130</v>
      </c>
    </row>
    <row r="3399" spans="33:38">
      <c r="AG3399"/>
      <c r="AK3399" s="36">
        <v>5424</v>
      </c>
      <c r="AL3399" s="7">
        <v>105</v>
      </c>
    </row>
    <row r="3400" spans="33:38">
      <c r="AG3400"/>
      <c r="AK3400" s="36">
        <v>5073</v>
      </c>
      <c r="AL3400" s="7">
        <v>90</v>
      </c>
    </row>
    <row r="3401" spans="33:38">
      <c r="AG3401"/>
      <c r="AK3401" s="36">
        <v>4689</v>
      </c>
      <c r="AL3401" s="7">
        <v>90</v>
      </c>
    </row>
    <row r="3402" spans="33:38">
      <c r="AG3402"/>
      <c r="AK3402" s="36">
        <v>4365</v>
      </c>
      <c r="AL3402" s="7">
        <v>90</v>
      </c>
    </row>
    <row r="3403" spans="33:38">
      <c r="AG3403"/>
      <c r="AK3403" s="36">
        <v>4270.5</v>
      </c>
      <c r="AL3403" s="7">
        <v>90</v>
      </c>
    </row>
    <row r="3404" spans="33:38">
      <c r="AG3404"/>
      <c r="AK3404" s="36">
        <v>4171.5</v>
      </c>
      <c r="AL3404" s="7">
        <v>90</v>
      </c>
    </row>
    <row r="3405" spans="33:38">
      <c r="AG3405"/>
      <c r="AK3405" s="36">
        <v>4107</v>
      </c>
      <c r="AL3405" s="7">
        <v>90</v>
      </c>
    </row>
    <row r="3406" spans="33:38">
      <c r="AG3406"/>
      <c r="AK3406" s="36">
        <v>4024.5</v>
      </c>
      <c r="AL3406" s="7">
        <v>90</v>
      </c>
    </row>
    <row r="3407" spans="33:38">
      <c r="AG3407"/>
      <c r="AK3407" s="36">
        <v>4116</v>
      </c>
      <c r="AL3407" s="7">
        <v>90</v>
      </c>
    </row>
    <row r="3408" spans="33:38">
      <c r="AG3408"/>
      <c r="AK3408" s="36">
        <v>4060.5</v>
      </c>
      <c r="AL3408" s="7">
        <v>90</v>
      </c>
    </row>
    <row r="3409" spans="33:38">
      <c r="AG3409"/>
      <c r="AK3409" s="36">
        <v>4321.5</v>
      </c>
      <c r="AL3409" s="7">
        <v>90</v>
      </c>
    </row>
    <row r="3410" spans="33:38">
      <c r="AG3410"/>
      <c r="AK3410" s="36">
        <v>5059.5</v>
      </c>
      <c r="AL3410" s="7">
        <v>90</v>
      </c>
    </row>
    <row r="3411" spans="33:38">
      <c r="AG3411"/>
      <c r="AK3411" s="36">
        <v>5449.5</v>
      </c>
      <c r="AL3411" s="7">
        <v>110</v>
      </c>
    </row>
    <row r="3412" spans="33:38">
      <c r="AG3412"/>
      <c r="AK3412" s="36">
        <v>5778</v>
      </c>
      <c r="AL3412" s="7">
        <v>130</v>
      </c>
    </row>
    <row r="3413" spans="33:38">
      <c r="AG3413"/>
      <c r="AK3413" s="36">
        <v>5923.5</v>
      </c>
      <c r="AL3413" s="7">
        <v>140</v>
      </c>
    </row>
    <row r="3414" spans="33:38">
      <c r="AG3414"/>
      <c r="AK3414" s="36">
        <v>5722.5</v>
      </c>
      <c r="AL3414" s="7">
        <v>130</v>
      </c>
    </row>
    <row r="3415" spans="33:38">
      <c r="AG3415"/>
      <c r="AK3415" s="36">
        <v>5829</v>
      </c>
      <c r="AL3415" s="7">
        <v>130</v>
      </c>
    </row>
    <row r="3416" spans="33:38">
      <c r="AG3416"/>
      <c r="AK3416" s="36">
        <v>5926.5</v>
      </c>
      <c r="AL3416" s="7">
        <v>140</v>
      </c>
    </row>
    <row r="3417" spans="33:38">
      <c r="AG3417"/>
      <c r="AK3417" s="36">
        <v>5766</v>
      </c>
      <c r="AL3417" s="7">
        <v>130</v>
      </c>
    </row>
    <row r="3418" spans="33:38">
      <c r="AG3418"/>
      <c r="AK3418" s="36">
        <v>5724</v>
      </c>
      <c r="AL3418" s="7">
        <v>130</v>
      </c>
    </row>
    <row r="3419" spans="33:38">
      <c r="AG3419"/>
      <c r="AK3419" s="36">
        <v>5484</v>
      </c>
      <c r="AL3419" s="7">
        <v>110</v>
      </c>
    </row>
    <row r="3420" spans="33:38">
      <c r="AG3420"/>
      <c r="AK3420" s="36">
        <v>5440.5</v>
      </c>
      <c r="AL3420" s="7">
        <v>110</v>
      </c>
    </row>
    <row r="3421" spans="33:38">
      <c r="AG3421"/>
      <c r="AK3421" s="36">
        <v>5928</v>
      </c>
      <c r="AL3421" s="7">
        <v>140</v>
      </c>
    </row>
    <row r="3422" spans="33:38">
      <c r="AG3422"/>
      <c r="AK3422" s="36">
        <v>5808</v>
      </c>
      <c r="AL3422" s="7">
        <v>130</v>
      </c>
    </row>
    <row r="3423" spans="33:38">
      <c r="AG3423"/>
      <c r="AK3423" s="36">
        <v>5601</v>
      </c>
      <c r="AL3423" s="7">
        <v>120</v>
      </c>
    </row>
    <row r="3424" spans="33:38">
      <c r="AG3424"/>
      <c r="AK3424" s="36">
        <v>5220</v>
      </c>
      <c r="AL3424" s="7">
        <v>100</v>
      </c>
    </row>
    <row r="3425" spans="33:38">
      <c r="AG3425"/>
      <c r="AK3425" s="36">
        <v>4705.5</v>
      </c>
      <c r="AL3425" s="7">
        <v>90</v>
      </c>
    </row>
    <row r="3426" spans="33:38">
      <c r="AG3426"/>
      <c r="AK3426" s="36">
        <v>4440</v>
      </c>
      <c r="AL3426" s="7">
        <v>90</v>
      </c>
    </row>
    <row r="3427" spans="33:38">
      <c r="AG3427"/>
      <c r="AK3427" s="36">
        <v>4465.5</v>
      </c>
      <c r="AL3427" s="7">
        <v>90</v>
      </c>
    </row>
    <row r="3428" spans="33:38">
      <c r="AG3428"/>
      <c r="AK3428" s="36">
        <v>4362</v>
      </c>
      <c r="AL3428" s="7">
        <v>90</v>
      </c>
    </row>
    <row r="3429" spans="33:38">
      <c r="AG3429"/>
      <c r="AK3429" s="36">
        <v>4186.5</v>
      </c>
      <c r="AL3429" s="7">
        <v>90</v>
      </c>
    </row>
    <row r="3430" spans="33:38">
      <c r="AG3430"/>
      <c r="AK3430" s="36">
        <v>4069.5</v>
      </c>
      <c r="AL3430" s="7">
        <v>90</v>
      </c>
    </row>
    <row r="3431" spans="33:38">
      <c r="AG3431"/>
      <c r="AK3431" s="36">
        <v>4141.5</v>
      </c>
      <c r="AL3431" s="7">
        <v>90</v>
      </c>
    </row>
    <row r="3432" spans="33:38">
      <c r="AG3432"/>
      <c r="AK3432" s="36">
        <v>4008</v>
      </c>
      <c r="AL3432" s="7">
        <v>90</v>
      </c>
    </row>
    <row r="3433" spans="33:38">
      <c r="AG3433"/>
      <c r="AK3433" s="36">
        <v>4245</v>
      </c>
      <c r="AL3433" s="7">
        <v>90</v>
      </c>
    </row>
    <row r="3434" spans="33:38">
      <c r="AG3434"/>
      <c r="AK3434" s="36">
        <v>4956</v>
      </c>
      <c r="AL3434" s="7">
        <v>90</v>
      </c>
    </row>
    <row r="3435" spans="33:38">
      <c r="AG3435"/>
      <c r="AK3435" s="36">
        <v>5428.5</v>
      </c>
      <c r="AL3435" s="7">
        <v>110</v>
      </c>
    </row>
    <row r="3436" spans="33:38">
      <c r="AG3436"/>
      <c r="AK3436" s="36">
        <v>5796</v>
      </c>
      <c r="AL3436" s="7">
        <v>130</v>
      </c>
    </row>
    <row r="3437" spans="33:38">
      <c r="AG3437"/>
      <c r="AK3437" s="36">
        <v>6007.5</v>
      </c>
      <c r="AL3437" s="7">
        <v>140</v>
      </c>
    </row>
    <row r="3438" spans="33:38">
      <c r="AG3438"/>
      <c r="AK3438" s="36">
        <v>5811</v>
      </c>
      <c r="AL3438" s="7">
        <v>130</v>
      </c>
    </row>
    <row r="3439" spans="33:38">
      <c r="AG3439"/>
      <c r="AK3439" s="36">
        <v>5707.5</v>
      </c>
      <c r="AL3439" s="7">
        <v>120</v>
      </c>
    </row>
    <row r="3440" spans="33:38">
      <c r="AG3440"/>
      <c r="AK3440" s="36">
        <v>5853</v>
      </c>
      <c r="AL3440" s="7">
        <v>130</v>
      </c>
    </row>
    <row r="3441" spans="33:38">
      <c r="AG3441"/>
      <c r="AK3441" s="36">
        <v>5890.5</v>
      </c>
      <c r="AL3441" s="7">
        <v>130</v>
      </c>
    </row>
    <row r="3442" spans="33:38">
      <c r="AG3442"/>
      <c r="AK3442" s="36">
        <v>5481</v>
      </c>
      <c r="AL3442" s="7">
        <v>110</v>
      </c>
    </row>
    <row r="3443" spans="33:38">
      <c r="AG3443"/>
      <c r="AK3443" s="36">
        <v>5481</v>
      </c>
      <c r="AL3443" s="7">
        <v>110</v>
      </c>
    </row>
    <row r="3444" spans="33:38">
      <c r="AG3444"/>
      <c r="AK3444" s="36">
        <v>5947.5</v>
      </c>
      <c r="AL3444" s="7">
        <v>140</v>
      </c>
    </row>
    <row r="3445" spans="33:38">
      <c r="AG3445"/>
      <c r="AK3445" s="36">
        <v>4908</v>
      </c>
      <c r="AL3445" s="7">
        <v>90</v>
      </c>
    </row>
    <row r="3446" spans="33:38">
      <c r="AG3446"/>
      <c r="AK3446" s="36">
        <v>5646</v>
      </c>
      <c r="AL3446" s="7">
        <v>120</v>
      </c>
    </row>
    <row r="3447" spans="33:38">
      <c r="AG3447"/>
      <c r="AK3447" s="36">
        <v>5179.5</v>
      </c>
      <c r="AL3447" s="7">
        <v>95</v>
      </c>
    </row>
    <row r="3448" spans="33:38">
      <c r="AG3448"/>
      <c r="AK3448" s="36">
        <v>4857</v>
      </c>
      <c r="AL3448" s="7">
        <v>90</v>
      </c>
    </row>
    <row r="3449" spans="33:38">
      <c r="AG3449"/>
      <c r="AK3449" s="36">
        <v>4423.5</v>
      </c>
      <c r="AL3449" s="7">
        <v>90</v>
      </c>
    </row>
    <row r="3450" spans="33:38">
      <c r="AG3450"/>
      <c r="AK3450" s="36">
        <v>4485</v>
      </c>
      <c r="AL3450" s="7">
        <v>90</v>
      </c>
    </row>
    <row r="3451" spans="33:38">
      <c r="AG3451"/>
      <c r="AK3451" s="36">
        <v>4312.5</v>
      </c>
      <c r="AL3451" s="7">
        <v>90</v>
      </c>
    </row>
    <row r="3452" spans="33:38">
      <c r="AG3452"/>
      <c r="AK3452" s="36">
        <v>4233</v>
      </c>
      <c r="AL3452" s="7">
        <v>90</v>
      </c>
    </row>
    <row r="3453" spans="33:38">
      <c r="AG3453"/>
      <c r="AK3453" s="36">
        <v>4098</v>
      </c>
      <c r="AL3453" s="7">
        <v>90</v>
      </c>
    </row>
    <row r="3454" spans="33:38">
      <c r="AG3454"/>
      <c r="AK3454" s="36">
        <v>4005</v>
      </c>
      <c r="AL3454" s="7">
        <v>90</v>
      </c>
    </row>
    <row r="3455" spans="33:38">
      <c r="AG3455"/>
      <c r="AK3455" s="36">
        <v>4087.5</v>
      </c>
      <c r="AL3455" s="7">
        <v>90</v>
      </c>
    </row>
    <row r="3456" spans="33:38">
      <c r="AG3456"/>
      <c r="AK3456" s="36">
        <v>3985.5</v>
      </c>
      <c r="AL3456" s="7">
        <v>90</v>
      </c>
    </row>
    <row r="3457" spans="33:38">
      <c r="AG3457"/>
      <c r="AK3457" s="36">
        <v>4299</v>
      </c>
      <c r="AL3457" s="7">
        <v>90</v>
      </c>
    </row>
    <row r="3458" spans="33:38">
      <c r="AG3458"/>
      <c r="AK3458" s="36">
        <v>4996.5</v>
      </c>
      <c r="AL3458" s="7">
        <v>90</v>
      </c>
    </row>
    <row r="3459" spans="33:38">
      <c r="AG3459"/>
      <c r="AK3459" s="36">
        <v>5482.5</v>
      </c>
      <c r="AL3459" s="7">
        <v>110</v>
      </c>
    </row>
    <row r="3460" spans="33:38">
      <c r="AG3460"/>
      <c r="AK3460" s="36">
        <v>5728.5</v>
      </c>
      <c r="AL3460" s="7">
        <v>130</v>
      </c>
    </row>
    <row r="3461" spans="33:38">
      <c r="AG3461"/>
      <c r="AK3461" s="36">
        <v>5928</v>
      </c>
      <c r="AL3461" s="7">
        <v>140</v>
      </c>
    </row>
    <row r="3462" spans="33:38">
      <c r="AG3462"/>
      <c r="AK3462" s="36">
        <v>5718</v>
      </c>
      <c r="AL3462" s="7">
        <v>120</v>
      </c>
    </row>
    <row r="3463" spans="33:38">
      <c r="AG3463"/>
      <c r="AK3463" s="36">
        <v>5779.5</v>
      </c>
      <c r="AL3463" s="7">
        <v>130</v>
      </c>
    </row>
    <row r="3464" spans="33:38">
      <c r="AG3464"/>
      <c r="AK3464" s="36">
        <v>5841</v>
      </c>
      <c r="AL3464" s="7">
        <v>130</v>
      </c>
    </row>
    <row r="3465" spans="33:38">
      <c r="AG3465"/>
      <c r="AK3465" s="36">
        <v>5853</v>
      </c>
      <c r="AL3465" s="7">
        <v>130</v>
      </c>
    </row>
    <row r="3466" spans="33:38">
      <c r="AG3466"/>
      <c r="AK3466" s="36">
        <v>5742</v>
      </c>
      <c r="AL3466" s="7">
        <v>130</v>
      </c>
    </row>
    <row r="3467" spans="33:38">
      <c r="AG3467"/>
      <c r="AK3467" s="36">
        <v>5470.5</v>
      </c>
      <c r="AL3467" s="7">
        <v>110</v>
      </c>
    </row>
    <row r="3468" spans="33:38">
      <c r="AG3468"/>
      <c r="AK3468" s="36">
        <v>5374.5</v>
      </c>
      <c r="AL3468" s="7">
        <v>105</v>
      </c>
    </row>
    <row r="3469" spans="33:38">
      <c r="AG3469"/>
      <c r="AK3469" s="36">
        <v>5878.5</v>
      </c>
      <c r="AL3469" s="7">
        <v>130</v>
      </c>
    </row>
    <row r="3470" spans="33:38">
      <c r="AG3470"/>
      <c r="AK3470" s="36">
        <v>5821.5</v>
      </c>
      <c r="AL3470" s="7">
        <v>130</v>
      </c>
    </row>
    <row r="3471" spans="33:38">
      <c r="AG3471"/>
      <c r="AK3471" s="36">
        <v>5512.5</v>
      </c>
      <c r="AL3471" s="7">
        <v>110</v>
      </c>
    </row>
    <row r="3472" spans="33:38">
      <c r="AG3472"/>
      <c r="AK3472" s="36">
        <v>5178</v>
      </c>
      <c r="AL3472" s="7">
        <v>95</v>
      </c>
    </row>
    <row r="3473" spans="33:38">
      <c r="AG3473"/>
      <c r="AK3473" s="36">
        <v>4785</v>
      </c>
      <c r="AL3473" s="7">
        <v>90</v>
      </c>
    </row>
    <row r="3474" spans="33:38">
      <c r="AG3474"/>
      <c r="AK3474" s="36">
        <v>4462.5</v>
      </c>
      <c r="AL3474" s="7">
        <v>90</v>
      </c>
    </row>
    <row r="3475" spans="33:38">
      <c r="AG3475"/>
      <c r="AK3475" s="36">
        <v>4264.5</v>
      </c>
      <c r="AL3475" s="7">
        <v>90</v>
      </c>
    </row>
    <row r="3476" spans="33:38">
      <c r="AG3476"/>
      <c r="AK3476" s="36">
        <v>4195.5</v>
      </c>
      <c r="AL3476" s="7">
        <v>90</v>
      </c>
    </row>
    <row r="3477" spans="33:38">
      <c r="AG3477"/>
      <c r="AK3477" s="36">
        <v>4093.5</v>
      </c>
      <c r="AL3477" s="7">
        <v>90</v>
      </c>
    </row>
    <row r="3478" spans="33:38">
      <c r="AG3478"/>
      <c r="AK3478" s="36">
        <v>4066.5</v>
      </c>
      <c r="AL3478" s="7">
        <v>90</v>
      </c>
    </row>
    <row r="3479" spans="33:38">
      <c r="AG3479"/>
      <c r="AK3479" s="36">
        <v>4110</v>
      </c>
      <c r="AL3479" s="7">
        <v>90</v>
      </c>
    </row>
    <row r="3480" spans="33:38">
      <c r="AG3480"/>
      <c r="AK3480" s="36">
        <v>4033.5</v>
      </c>
      <c r="AL3480" s="7">
        <v>90</v>
      </c>
    </row>
    <row r="3481" spans="33:38">
      <c r="AG3481"/>
      <c r="AK3481" s="36">
        <v>4281</v>
      </c>
      <c r="AL3481" s="7">
        <v>90</v>
      </c>
    </row>
    <row r="3482" spans="33:38">
      <c r="AG3482"/>
      <c r="AK3482" s="36">
        <v>4930.5</v>
      </c>
      <c r="AL3482" s="7">
        <v>90</v>
      </c>
    </row>
    <row r="3483" spans="33:38">
      <c r="AG3483"/>
      <c r="AK3483" s="36">
        <v>5556</v>
      </c>
      <c r="AL3483" s="7">
        <v>120</v>
      </c>
    </row>
    <row r="3484" spans="33:38">
      <c r="AG3484"/>
      <c r="AK3484" s="36">
        <v>5770.5</v>
      </c>
      <c r="AL3484" s="7">
        <v>130</v>
      </c>
    </row>
    <row r="3485" spans="33:38">
      <c r="AG3485"/>
      <c r="AK3485" s="36">
        <v>5976</v>
      </c>
      <c r="AL3485" s="7">
        <v>140</v>
      </c>
    </row>
    <row r="3486" spans="33:38">
      <c r="AG3486"/>
      <c r="AK3486" s="36">
        <v>5764.5</v>
      </c>
      <c r="AL3486" s="7">
        <v>130</v>
      </c>
    </row>
    <row r="3487" spans="33:38">
      <c r="AG3487"/>
      <c r="AK3487" s="36">
        <v>5866.5</v>
      </c>
      <c r="AL3487" s="7">
        <v>130</v>
      </c>
    </row>
    <row r="3488" spans="33:38">
      <c r="AG3488"/>
      <c r="AK3488" s="36">
        <v>6052.5</v>
      </c>
      <c r="AL3488" s="7">
        <v>140</v>
      </c>
    </row>
    <row r="3489" spans="33:38">
      <c r="AG3489"/>
      <c r="AK3489" s="36">
        <v>5935.5</v>
      </c>
      <c r="AL3489" s="7">
        <v>140</v>
      </c>
    </row>
    <row r="3490" spans="33:38">
      <c r="AG3490"/>
      <c r="AK3490" s="36">
        <v>5775</v>
      </c>
      <c r="AL3490" s="7">
        <v>130</v>
      </c>
    </row>
    <row r="3491" spans="33:38">
      <c r="AG3491"/>
      <c r="AK3491" s="36">
        <v>5511</v>
      </c>
      <c r="AL3491" s="7">
        <v>110</v>
      </c>
    </row>
    <row r="3492" spans="33:38">
      <c r="AG3492"/>
      <c r="AK3492" s="36">
        <v>5376</v>
      </c>
      <c r="AL3492" s="7">
        <v>105</v>
      </c>
    </row>
    <row r="3493" spans="33:38">
      <c r="AG3493"/>
      <c r="AK3493" s="36">
        <v>5979</v>
      </c>
      <c r="AL3493" s="7">
        <v>140</v>
      </c>
    </row>
    <row r="3494" spans="33:38">
      <c r="AG3494"/>
      <c r="AK3494" s="36">
        <v>5907</v>
      </c>
      <c r="AL3494" s="7">
        <v>130</v>
      </c>
    </row>
    <row r="3495" spans="33:38">
      <c r="AG3495"/>
      <c r="AK3495" s="36">
        <v>5646</v>
      </c>
      <c r="AL3495" s="7">
        <v>120</v>
      </c>
    </row>
    <row r="3496" spans="33:38">
      <c r="AG3496"/>
      <c r="AK3496" s="36">
        <v>5223</v>
      </c>
      <c r="AL3496" s="7">
        <v>100</v>
      </c>
    </row>
    <row r="3497" spans="33:38">
      <c r="AG3497"/>
      <c r="AK3497" s="36">
        <v>4803</v>
      </c>
      <c r="AL3497" s="7">
        <v>90</v>
      </c>
    </row>
    <row r="3498" spans="33:38">
      <c r="AG3498"/>
      <c r="AK3498" s="36">
        <v>4497</v>
      </c>
      <c r="AL3498" s="7">
        <v>90</v>
      </c>
    </row>
    <row r="3499" spans="33:38">
      <c r="AG3499"/>
      <c r="AK3499" s="36">
        <v>4273.5</v>
      </c>
      <c r="AL3499" s="7">
        <v>90</v>
      </c>
    </row>
    <row r="3500" spans="33:38">
      <c r="AG3500"/>
      <c r="AK3500" s="36">
        <v>4174.5</v>
      </c>
      <c r="AL3500" s="7">
        <v>90</v>
      </c>
    </row>
    <row r="3501" spans="33:38">
      <c r="AG3501"/>
      <c r="AK3501" s="36">
        <v>4072.5</v>
      </c>
      <c r="AL3501" s="7">
        <v>90</v>
      </c>
    </row>
    <row r="3502" spans="33:38">
      <c r="AG3502"/>
      <c r="AK3502" s="36">
        <v>4011</v>
      </c>
      <c r="AL3502" s="7">
        <v>90</v>
      </c>
    </row>
    <row r="3503" spans="33:38">
      <c r="AG3503"/>
      <c r="AK3503" s="36">
        <v>4035</v>
      </c>
      <c r="AL3503" s="7">
        <v>90</v>
      </c>
    </row>
    <row r="3504" spans="33:38">
      <c r="AG3504"/>
      <c r="AK3504" s="36">
        <v>3841.5</v>
      </c>
      <c r="AL3504" s="7">
        <v>90</v>
      </c>
    </row>
    <row r="3505" spans="33:38">
      <c r="AG3505"/>
      <c r="AK3505" s="36">
        <v>3970.5</v>
      </c>
      <c r="AL3505" s="7">
        <v>90</v>
      </c>
    </row>
    <row r="3506" spans="33:38">
      <c r="AG3506"/>
      <c r="AK3506" s="36">
        <v>4504.5</v>
      </c>
      <c r="AL3506" s="7">
        <v>90</v>
      </c>
    </row>
    <row r="3507" spans="33:38">
      <c r="AG3507"/>
      <c r="AK3507" s="36">
        <v>4902</v>
      </c>
      <c r="AL3507" s="7">
        <v>90</v>
      </c>
    </row>
    <row r="3508" spans="33:38">
      <c r="AG3508"/>
      <c r="AK3508" s="36">
        <v>5308.5</v>
      </c>
      <c r="AL3508" s="7">
        <v>100</v>
      </c>
    </row>
    <row r="3509" spans="33:38">
      <c r="AG3509"/>
      <c r="AK3509" s="36">
        <v>5488.5</v>
      </c>
      <c r="AL3509" s="7">
        <v>110</v>
      </c>
    </row>
    <row r="3510" spans="33:38">
      <c r="AG3510"/>
      <c r="AK3510" s="36">
        <v>5229</v>
      </c>
      <c r="AL3510" s="7">
        <v>100</v>
      </c>
    </row>
    <row r="3511" spans="33:38">
      <c r="AG3511"/>
      <c r="AK3511" s="36">
        <v>5262</v>
      </c>
      <c r="AL3511" s="7">
        <v>100</v>
      </c>
    </row>
    <row r="3512" spans="33:38">
      <c r="AG3512"/>
      <c r="AK3512" s="36">
        <v>5431.5</v>
      </c>
      <c r="AL3512" s="7">
        <v>110</v>
      </c>
    </row>
    <row r="3513" spans="33:38">
      <c r="AG3513"/>
      <c r="AK3513" s="36">
        <v>5224.5</v>
      </c>
      <c r="AL3513" s="7">
        <v>100</v>
      </c>
    </row>
    <row r="3514" spans="33:38">
      <c r="AG3514"/>
      <c r="AK3514" s="36">
        <v>5079</v>
      </c>
      <c r="AL3514" s="7">
        <v>90</v>
      </c>
    </row>
    <row r="3515" spans="33:38">
      <c r="AG3515"/>
      <c r="AK3515" s="36">
        <v>4873.5</v>
      </c>
      <c r="AL3515" s="7">
        <v>90</v>
      </c>
    </row>
    <row r="3516" spans="33:38">
      <c r="AG3516"/>
      <c r="AK3516" s="36">
        <v>4923</v>
      </c>
      <c r="AL3516" s="7">
        <v>90</v>
      </c>
    </row>
    <row r="3517" spans="33:38">
      <c r="AG3517"/>
      <c r="AK3517" s="36">
        <v>5616</v>
      </c>
      <c r="AL3517" s="7">
        <v>120</v>
      </c>
    </row>
    <row r="3518" spans="33:38">
      <c r="AG3518"/>
      <c r="AK3518" s="36">
        <v>5527.5</v>
      </c>
      <c r="AL3518" s="7">
        <v>120</v>
      </c>
    </row>
    <row r="3519" spans="33:38">
      <c r="AG3519"/>
      <c r="AK3519" s="36">
        <v>5427</v>
      </c>
      <c r="AL3519" s="7">
        <v>110</v>
      </c>
    </row>
    <row r="3520" spans="33:38">
      <c r="AG3520"/>
      <c r="AK3520" s="36">
        <v>5106</v>
      </c>
      <c r="AL3520" s="7">
        <v>95</v>
      </c>
    </row>
    <row r="3521" spans="33:38">
      <c r="AG3521"/>
      <c r="AK3521" s="36">
        <v>4893</v>
      </c>
      <c r="AL3521" s="7">
        <v>90</v>
      </c>
    </row>
    <row r="3522" spans="33:38">
      <c r="AG3522"/>
      <c r="AK3522" s="36">
        <v>4417.5</v>
      </c>
      <c r="AL3522" s="7">
        <v>90</v>
      </c>
    </row>
    <row r="3523" spans="33:38">
      <c r="AG3523"/>
      <c r="AK3523" s="36">
        <v>4263</v>
      </c>
      <c r="AL3523" s="7">
        <v>90</v>
      </c>
    </row>
    <row r="3524" spans="33:38">
      <c r="AG3524"/>
      <c r="AK3524" s="36">
        <v>4113</v>
      </c>
      <c r="AL3524" s="7">
        <v>90</v>
      </c>
    </row>
    <row r="3525" spans="33:38">
      <c r="AG3525"/>
      <c r="AK3525" s="36">
        <v>4018.5</v>
      </c>
      <c r="AL3525" s="7">
        <v>90</v>
      </c>
    </row>
    <row r="3526" spans="33:38">
      <c r="AG3526"/>
      <c r="AK3526" s="36">
        <v>3945</v>
      </c>
      <c r="AL3526" s="7">
        <v>90</v>
      </c>
    </row>
    <row r="3527" spans="33:38">
      <c r="AG3527"/>
      <c r="AK3527" s="36">
        <v>3937.5</v>
      </c>
      <c r="AL3527" s="7">
        <v>90</v>
      </c>
    </row>
    <row r="3528" spans="33:38">
      <c r="AG3528"/>
      <c r="AK3528" s="36">
        <v>3636</v>
      </c>
      <c r="AL3528" s="7">
        <v>90</v>
      </c>
    </row>
    <row r="3529" spans="33:38">
      <c r="AG3529"/>
      <c r="AK3529" s="36">
        <v>3552</v>
      </c>
      <c r="AL3529" s="7">
        <v>75</v>
      </c>
    </row>
    <row r="3530" spans="33:38">
      <c r="AG3530"/>
      <c r="AK3530" s="36">
        <v>3639</v>
      </c>
      <c r="AL3530" s="7">
        <v>90</v>
      </c>
    </row>
    <row r="3531" spans="33:38">
      <c r="AG3531"/>
      <c r="AK3531" s="36">
        <v>3834</v>
      </c>
      <c r="AL3531" s="7">
        <v>90</v>
      </c>
    </row>
    <row r="3532" spans="33:38">
      <c r="AG3532"/>
      <c r="AK3532" s="36">
        <v>4087.5</v>
      </c>
      <c r="AL3532" s="7">
        <v>90</v>
      </c>
    </row>
    <row r="3533" spans="33:38">
      <c r="AG3533"/>
      <c r="AK3533" s="36">
        <v>4255.5</v>
      </c>
      <c r="AL3533" s="7">
        <v>90</v>
      </c>
    </row>
    <row r="3534" spans="33:38">
      <c r="AG3534"/>
      <c r="AK3534" s="36">
        <v>4135.5</v>
      </c>
      <c r="AL3534" s="7">
        <v>90</v>
      </c>
    </row>
    <row r="3535" spans="33:38">
      <c r="AG3535"/>
      <c r="AK3535" s="36">
        <v>4200</v>
      </c>
      <c r="AL3535" s="7">
        <v>90</v>
      </c>
    </row>
    <row r="3536" spans="33:38">
      <c r="AG3536"/>
      <c r="AK3536" s="36">
        <v>4150.5</v>
      </c>
      <c r="AL3536" s="7">
        <v>90</v>
      </c>
    </row>
    <row r="3537" spans="33:38">
      <c r="AG3537"/>
      <c r="AK3537" s="36">
        <v>4086</v>
      </c>
      <c r="AL3537" s="7">
        <v>90</v>
      </c>
    </row>
    <row r="3538" spans="33:38">
      <c r="AG3538"/>
      <c r="AK3538" s="36">
        <v>3951</v>
      </c>
      <c r="AL3538" s="7">
        <v>90</v>
      </c>
    </row>
    <row r="3539" spans="33:38">
      <c r="AG3539"/>
      <c r="AK3539" s="36">
        <v>3937.5</v>
      </c>
      <c r="AL3539" s="7">
        <v>90</v>
      </c>
    </row>
    <row r="3540" spans="33:38">
      <c r="AG3540"/>
      <c r="AK3540" s="36">
        <v>4204.5</v>
      </c>
      <c r="AL3540" s="7">
        <v>90</v>
      </c>
    </row>
    <row r="3541" spans="33:38">
      <c r="AG3541"/>
      <c r="AK3541" s="36">
        <v>4933.5</v>
      </c>
      <c r="AL3541" s="7">
        <v>90</v>
      </c>
    </row>
    <row r="3542" spans="33:38">
      <c r="AG3542"/>
      <c r="AK3542" s="36">
        <v>4953</v>
      </c>
      <c r="AL3542" s="7">
        <v>90</v>
      </c>
    </row>
    <row r="3543" spans="33:38">
      <c r="AG3543"/>
      <c r="AK3543" s="36">
        <v>4698</v>
      </c>
      <c r="AL3543" s="7">
        <v>90</v>
      </c>
    </row>
    <row r="3544" spans="33:38">
      <c r="AG3544"/>
      <c r="AK3544" s="36">
        <v>4446</v>
      </c>
      <c r="AL3544" s="7">
        <v>90</v>
      </c>
    </row>
    <row r="3545" spans="33:38">
      <c r="AG3545"/>
      <c r="AK3545" s="36">
        <v>4197</v>
      </c>
      <c r="AL3545" s="7">
        <v>90</v>
      </c>
    </row>
    <row r="3546" spans="33:38">
      <c r="AG3546"/>
      <c r="AK3546" s="36">
        <v>4000.5</v>
      </c>
      <c r="AL3546" s="7">
        <v>90</v>
      </c>
    </row>
    <row r="3547" spans="33:38">
      <c r="AG3547"/>
      <c r="AK3547" s="36">
        <v>3808.5</v>
      </c>
      <c r="AL3547" s="7">
        <v>90</v>
      </c>
    </row>
    <row r="3548" spans="33:38">
      <c r="AG3548"/>
      <c r="AK3548" s="36">
        <v>3678</v>
      </c>
      <c r="AL3548" s="7">
        <v>90</v>
      </c>
    </row>
    <row r="3549" spans="33:38">
      <c r="AG3549"/>
      <c r="AK3549" s="36">
        <v>3633</v>
      </c>
      <c r="AL3549" s="7">
        <v>90</v>
      </c>
    </row>
    <row r="3550" spans="33:38">
      <c r="AG3550"/>
      <c r="AK3550" s="36">
        <v>3651</v>
      </c>
      <c r="AL3550" s="7">
        <v>90</v>
      </c>
    </row>
    <row r="3551" spans="33:38">
      <c r="AG3551"/>
      <c r="AK3551" s="36">
        <v>3693</v>
      </c>
      <c r="AL3551" s="7">
        <v>90</v>
      </c>
    </row>
    <row r="3552" spans="33:38">
      <c r="AG3552"/>
      <c r="AK3552" s="36">
        <v>3709.5</v>
      </c>
      <c r="AL3552" s="7">
        <v>90</v>
      </c>
    </row>
    <row r="3553" spans="33:38">
      <c r="AG3553"/>
      <c r="AK3553" s="36">
        <v>4021.5</v>
      </c>
      <c r="AL3553" s="7">
        <v>90</v>
      </c>
    </row>
    <row r="3554" spans="33:38">
      <c r="AG3554"/>
      <c r="AK3554" s="36">
        <v>4813.5</v>
      </c>
      <c r="AL3554" s="7">
        <v>90</v>
      </c>
    </row>
    <row r="3555" spans="33:38">
      <c r="AG3555"/>
      <c r="AK3555" s="36">
        <v>5371.5</v>
      </c>
      <c r="AL3555" s="7">
        <v>105</v>
      </c>
    </row>
    <row r="3556" spans="33:38">
      <c r="AG3556"/>
      <c r="AK3556" s="36">
        <v>5757</v>
      </c>
      <c r="AL3556" s="7">
        <v>130</v>
      </c>
    </row>
    <row r="3557" spans="33:38">
      <c r="AG3557"/>
      <c r="AK3557" s="36">
        <v>6048</v>
      </c>
      <c r="AL3557" s="7">
        <v>140</v>
      </c>
    </row>
    <row r="3558" spans="33:38">
      <c r="AG3558"/>
      <c r="AK3558" s="36">
        <v>5754</v>
      </c>
      <c r="AL3558" s="7">
        <v>130</v>
      </c>
    </row>
    <row r="3559" spans="33:38">
      <c r="AG3559"/>
      <c r="AK3559" s="36">
        <v>5616</v>
      </c>
      <c r="AL3559" s="7">
        <v>120</v>
      </c>
    </row>
    <row r="3560" spans="33:38">
      <c r="AG3560"/>
      <c r="AK3560" s="36">
        <v>5697</v>
      </c>
      <c r="AL3560" s="7">
        <v>120</v>
      </c>
    </row>
    <row r="3561" spans="33:38">
      <c r="AG3561"/>
      <c r="AK3561" s="36">
        <v>5556</v>
      </c>
      <c r="AL3561" s="7">
        <v>120</v>
      </c>
    </row>
    <row r="3562" spans="33:38">
      <c r="AG3562"/>
      <c r="AK3562" s="36">
        <v>5464.5</v>
      </c>
      <c r="AL3562" s="7">
        <v>110</v>
      </c>
    </row>
    <row r="3563" spans="33:38">
      <c r="AG3563"/>
      <c r="AK3563" s="36">
        <v>5443.5</v>
      </c>
      <c r="AL3563" s="7">
        <v>110</v>
      </c>
    </row>
    <row r="3564" spans="33:38">
      <c r="AG3564"/>
      <c r="AK3564" s="36">
        <v>5436</v>
      </c>
      <c r="AL3564" s="7">
        <v>110</v>
      </c>
    </row>
    <row r="3565" spans="33:38">
      <c r="AG3565"/>
      <c r="AK3565" s="36">
        <v>5712</v>
      </c>
      <c r="AL3565" s="7">
        <v>120</v>
      </c>
    </row>
    <row r="3566" spans="33:38">
      <c r="AG3566"/>
      <c r="AK3566" s="36">
        <v>5616</v>
      </c>
      <c r="AL3566" s="7">
        <v>120</v>
      </c>
    </row>
    <row r="3567" spans="33:38">
      <c r="AG3567"/>
      <c r="AK3567" s="36">
        <v>5424</v>
      </c>
      <c r="AL3567" s="7">
        <v>105</v>
      </c>
    </row>
    <row r="3568" spans="33:38">
      <c r="AG3568"/>
      <c r="AK3568" s="36">
        <v>4924.5</v>
      </c>
      <c r="AL3568" s="7">
        <v>90</v>
      </c>
    </row>
    <row r="3569" spans="33:38">
      <c r="AG3569"/>
      <c r="AK3569" s="36">
        <v>4614</v>
      </c>
      <c r="AL3569" s="7">
        <v>90</v>
      </c>
    </row>
    <row r="3570" spans="33:38">
      <c r="AG3570"/>
      <c r="AK3570" s="36">
        <v>4326</v>
      </c>
      <c r="AL3570" s="7">
        <v>90</v>
      </c>
    </row>
    <row r="3571" spans="33:38">
      <c r="AG3571"/>
      <c r="AK3571" s="36">
        <v>4060.5</v>
      </c>
      <c r="AL3571" s="7">
        <v>90</v>
      </c>
    </row>
    <row r="3572" spans="33:38">
      <c r="AG3572"/>
      <c r="AK3572" s="36">
        <v>3999</v>
      </c>
      <c r="AL3572" s="7">
        <v>90</v>
      </c>
    </row>
    <row r="3573" spans="33:38">
      <c r="AG3573"/>
      <c r="AK3573" s="36">
        <v>3906</v>
      </c>
      <c r="AL3573" s="7">
        <v>90</v>
      </c>
    </row>
    <row r="3574" spans="33:38">
      <c r="AG3574"/>
      <c r="AK3574" s="36">
        <v>3874.5</v>
      </c>
      <c r="AL3574" s="7">
        <v>90</v>
      </c>
    </row>
    <row r="3575" spans="33:38">
      <c r="AG3575"/>
      <c r="AK3575" s="36">
        <v>3913.5</v>
      </c>
      <c r="AL3575" s="7">
        <v>90</v>
      </c>
    </row>
    <row r="3576" spans="33:38">
      <c r="AG3576"/>
      <c r="AK3576" s="36">
        <v>3889.5</v>
      </c>
      <c r="AL3576" s="7">
        <v>90</v>
      </c>
    </row>
    <row r="3577" spans="33:38">
      <c r="AG3577"/>
      <c r="AK3577" s="36">
        <v>4131</v>
      </c>
      <c r="AL3577" s="7">
        <v>90</v>
      </c>
    </row>
    <row r="3578" spans="33:38">
      <c r="AG3578"/>
      <c r="AK3578" s="36">
        <v>4780.5</v>
      </c>
      <c r="AL3578" s="7">
        <v>90</v>
      </c>
    </row>
    <row r="3579" spans="33:38">
      <c r="AG3579"/>
      <c r="AK3579" s="36">
        <v>5382</v>
      </c>
      <c r="AL3579" s="7">
        <v>105</v>
      </c>
    </row>
    <row r="3580" spans="33:38">
      <c r="AG3580"/>
      <c r="AK3580" s="36">
        <v>5701.5</v>
      </c>
      <c r="AL3580" s="7">
        <v>120</v>
      </c>
    </row>
    <row r="3581" spans="33:38">
      <c r="AG3581"/>
      <c r="AK3581" s="36">
        <v>5908.5</v>
      </c>
      <c r="AL3581" s="7">
        <v>140</v>
      </c>
    </row>
    <row r="3582" spans="33:38">
      <c r="AG3582"/>
      <c r="AK3582" s="36">
        <v>5748</v>
      </c>
      <c r="AL3582" s="7">
        <v>130</v>
      </c>
    </row>
    <row r="3583" spans="33:38">
      <c r="AG3583"/>
      <c r="AK3583" s="36">
        <v>5791.5</v>
      </c>
      <c r="AL3583" s="7">
        <v>130</v>
      </c>
    </row>
    <row r="3584" spans="33:38">
      <c r="AG3584"/>
      <c r="AK3584" s="36">
        <v>5775</v>
      </c>
      <c r="AL3584" s="7">
        <v>130</v>
      </c>
    </row>
    <row r="3585" spans="33:38">
      <c r="AG3585"/>
      <c r="AK3585" s="36">
        <v>5218.5</v>
      </c>
      <c r="AL3585" s="7">
        <v>100</v>
      </c>
    </row>
    <row r="3586" spans="33:38">
      <c r="AG3586"/>
      <c r="AK3586" s="36">
        <v>5296.5</v>
      </c>
      <c r="AL3586" s="7">
        <v>100</v>
      </c>
    </row>
    <row r="3587" spans="33:38">
      <c r="AG3587"/>
      <c r="AK3587" s="36">
        <v>5214</v>
      </c>
      <c r="AL3587" s="7">
        <v>100</v>
      </c>
    </row>
    <row r="3588" spans="33:38">
      <c r="AG3588"/>
      <c r="AK3588" s="36">
        <v>5268</v>
      </c>
      <c r="AL3588" s="7">
        <v>100</v>
      </c>
    </row>
    <row r="3589" spans="33:38">
      <c r="AG3589"/>
      <c r="AK3589" s="36">
        <v>5649</v>
      </c>
      <c r="AL3589" s="7">
        <v>120</v>
      </c>
    </row>
    <row r="3590" spans="33:38">
      <c r="AG3590"/>
      <c r="AK3590" s="36">
        <v>5586</v>
      </c>
      <c r="AL3590" s="7">
        <v>120</v>
      </c>
    </row>
    <row r="3591" spans="33:38">
      <c r="AG3591"/>
      <c r="AK3591" s="36">
        <v>5463</v>
      </c>
      <c r="AL3591" s="7">
        <v>110</v>
      </c>
    </row>
    <row r="3592" spans="33:38">
      <c r="AG3592"/>
      <c r="AK3592" s="36">
        <v>4980</v>
      </c>
      <c r="AL3592" s="7">
        <v>90</v>
      </c>
    </row>
    <row r="3593" spans="33:38">
      <c r="AG3593"/>
      <c r="AK3593" s="36">
        <v>4471.5</v>
      </c>
      <c r="AL3593" s="7">
        <v>90</v>
      </c>
    </row>
    <row r="3594" spans="33:38">
      <c r="AG3594"/>
      <c r="AK3594" s="36">
        <v>4326</v>
      </c>
      <c r="AL3594" s="7">
        <v>90</v>
      </c>
    </row>
    <row r="3595" spans="33:38">
      <c r="AG3595"/>
      <c r="AK3595" s="36">
        <v>4080</v>
      </c>
      <c r="AL3595" s="7">
        <v>90</v>
      </c>
    </row>
    <row r="3596" spans="33:38">
      <c r="AG3596"/>
      <c r="AK3596" s="36">
        <v>3985.5</v>
      </c>
      <c r="AL3596" s="7">
        <v>90</v>
      </c>
    </row>
    <row r="3597" spans="33:38">
      <c r="AG3597"/>
      <c r="AK3597" s="36">
        <v>3886.5</v>
      </c>
      <c r="AL3597" s="7">
        <v>90</v>
      </c>
    </row>
    <row r="3598" spans="33:38">
      <c r="AG3598"/>
      <c r="AK3598" s="36">
        <v>3889.5</v>
      </c>
      <c r="AL3598" s="7">
        <v>90</v>
      </c>
    </row>
    <row r="3599" spans="33:38">
      <c r="AG3599"/>
      <c r="AK3599" s="36">
        <v>3973.5</v>
      </c>
      <c r="AL3599" s="7">
        <v>90</v>
      </c>
    </row>
    <row r="3600" spans="33:38">
      <c r="AG3600"/>
      <c r="AK3600" s="36">
        <v>3885</v>
      </c>
      <c r="AL3600" s="7">
        <v>90</v>
      </c>
    </row>
    <row r="3601" spans="33:38">
      <c r="AG3601"/>
      <c r="AK3601" s="36">
        <v>4114.5</v>
      </c>
      <c r="AL3601" s="7">
        <v>90</v>
      </c>
    </row>
    <row r="3602" spans="33:38">
      <c r="AG3602"/>
      <c r="AK3602" s="36">
        <v>4842</v>
      </c>
      <c r="AL3602" s="7">
        <v>90</v>
      </c>
    </row>
    <row r="3603" spans="33:38">
      <c r="AG3603"/>
      <c r="AK3603" s="36">
        <v>5320.5</v>
      </c>
      <c r="AL3603" s="7">
        <v>105</v>
      </c>
    </row>
    <row r="3604" spans="33:38">
      <c r="AG3604"/>
      <c r="AK3604" s="36">
        <v>5701.5</v>
      </c>
      <c r="AL3604" s="7">
        <v>120</v>
      </c>
    </row>
    <row r="3605" spans="33:38">
      <c r="AG3605"/>
      <c r="AK3605" s="36">
        <v>5389.5</v>
      </c>
      <c r="AL3605" s="7">
        <v>105</v>
      </c>
    </row>
    <row r="3606" spans="33:38">
      <c r="AG3606"/>
      <c r="AK3606" s="36">
        <v>5740.5</v>
      </c>
      <c r="AL3606" s="7">
        <v>130</v>
      </c>
    </row>
    <row r="3607" spans="33:38">
      <c r="AG3607"/>
      <c r="AK3607" s="36">
        <v>5841</v>
      </c>
      <c r="AL3607" s="7">
        <v>130</v>
      </c>
    </row>
    <row r="3608" spans="33:38">
      <c r="AG3608"/>
      <c r="AK3608" s="36">
        <v>5983.5</v>
      </c>
      <c r="AL3608" s="7">
        <v>140</v>
      </c>
    </row>
    <row r="3609" spans="33:38">
      <c r="AG3609"/>
      <c r="AK3609" s="36">
        <v>5889</v>
      </c>
      <c r="AL3609" s="7">
        <v>130</v>
      </c>
    </row>
    <row r="3610" spans="33:38">
      <c r="AG3610"/>
      <c r="AK3610" s="36">
        <v>5790</v>
      </c>
      <c r="AL3610" s="7">
        <v>130</v>
      </c>
    </row>
    <row r="3611" spans="33:38">
      <c r="AG3611"/>
      <c r="AK3611" s="36">
        <v>5581.5</v>
      </c>
      <c r="AL3611" s="7">
        <v>120</v>
      </c>
    </row>
    <row r="3612" spans="33:38">
      <c r="AG3612"/>
      <c r="AK3612" s="36">
        <v>5529</v>
      </c>
      <c r="AL3612" s="7">
        <v>120</v>
      </c>
    </row>
    <row r="3613" spans="33:38">
      <c r="AG3613"/>
      <c r="AK3613" s="36">
        <v>5856</v>
      </c>
      <c r="AL3613" s="7">
        <v>130</v>
      </c>
    </row>
    <row r="3614" spans="33:38">
      <c r="AG3614"/>
      <c r="AK3614" s="36">
        <v>5799</v>
      </c>
      <c r="AL3614" s="7">
        <v>130</v>
      </c>
    </row>
    <row r="3615" spans="33:38">
      <c r="AG3615"/>
      <c r="AK3615" s="36">
        <v>5596.5</v>
      </c>
      <c r="AL3615" s="7">
        <v>120</v>
      </c>
    </row>
    <row r="3616" spans="33:38">
      <c r="AG3616"/>
      <c r="AK3616" s="36">
        <v>5233.5</v>
      </c>
      <c r="AL3616" s="7">
        <v>100</v>
      </c>
    </row>
    <row r="3617" spans="33:38">
      <c r="AG3617"/>
      <c r="AK3617" s="36">
        <v>5712</v>
      </c>
      <c r="AL3617" s="7">
        <v>120</v>
      </c>
    </row>
    <row r="3618" spans="33:38">
      <c r="AG3618"/>
      <c r="AK3618" s="36">
        <v>4516.5</v>
      </c>
      <c r="AL3618" s="7">
        <v>90</v>
      </c>
    </row>
    <row r="3619" spans="33:38">
      <c r="AG3619"/>
      <c r="AK3619" s="36">
        <v>4353</v>
      </c>
      <c r="AL3619" s="7">
        <v>90</v>
      </c>
    </row>
    <row r="3620" spans="33:38">
      <c r="AG3620"/>
      <c r="AK3620" s="36">
        <v>4192.5</v>
      </c>
      <c r="AL3620" s="7">
        <v>90</v>
      </c>
    </row>
    <row r="3621" spans="33:38">
      <c r="AG3621"/>
      <c r="AK3621" s="36">
        <v>4065</v>
      </c>
      <c r="AL3621" s="7">
        <v>90</v>
      </c>
    </row>
    <row r="3622" spans="33:38">
      <c r="AG3622"/>
      <c r="AK3622" s="36">
        <v>4050</v>
      </c>
      <c r="AL3622" s="7">
        <v>90</v>
      </c>
    </row>
    <row r="3623" spans="33:38">
      <c r="AG3623"/>
      <c r="AK3623" s="36">
        <v>4105.5</v>
      </c>
      <c r="AL3623" s="7">
        <v>90</v>
      </c>
    </row>
    <row r="3624" spans="33:38">
      <c r="AG3624"/>
      <c r="AK3624" s="36">
        <v>5490</v>
      </c>
      <c r="AL3624" s="7">
        <v>110</v>
      </c>
    </row>
    <row r="3625" spans="33:38">
      <c r="AG3625"/>
      <c r="AK3625" s="36">
        <v>4251</v>
      </c>
      <c r="AL3625" s="7">
        <v>90</v>
      </c>
    </row>
    <row r="3626" spans="33:38">
      <c r="AG3626"/>
      <c r="AK3626" s="36">
        <v>4920</v>
      </c>
      <c r="AL3626" s="7">
        <v>90</v>
      </c>
    </row>
    <row r="3627" spans="33:38">
      <c r="AG3627"/>
      <c r="AK3627" s="36">
        <v>5355</v>
      </c>
      <c r="AL3627" s="7">
        <v>105</v>
      </c>
    </row>
    <row r="3628" spans="33:38">
      <c r="AG3628"/>
      <c r="AK3628" s="36">
        <v>5629.5</v>
      </c>
      <c r="AL3628" s="7">
        <v>120</v>
      </c>
    </row>
    <row r="3629" spans="33:38">
      <c r="AG3629"/>
      <c r="AK3629" s="36">
        <v>5929.5</v>
      </c>
      <c r="AL3629" s="7">
        <v>140</v>
      </c>
    </row>
    <row r="3630" spans="33:38">
      <c r="AG3630"/>
      <c r="AK3630" s="36">
        <v>5737.5</v>
      </c>
      <c r="AL3630" s="7">
        <v>130</v>
      </c>
    </row>
    <row r="3631" spans="33:38">
      <c r="AG3631"/>
      <c r="AK3631" s="36">
        <v>5844</v>
      </c>
      <c r="AL3631" s="7">
        <v>130</v>
      </c>
    </row>
    <row r="3632" spans="33:38">
      <c r="AG3632"/>
      <c r="AK3632" s="36">
        <v>6024</v>
      </c>
      <c r="AL3632" s="7">
        <v>140</v>
      </c>
    </row>
    <row r="3633" spans="33:38">
      <c r="AG3633"/>
      <c r="AK3633" s="36">
        <v>5787</v>
      </c>
      <c r="AL3633" s="7">
        <v>130</v>
      </c>
    </row>
    <row r="3634" spans="33:38">
      <c r="AG3634"/>
      <c r="AK3634" s="36">
        <v>5730</v>
      </c>
      <c r="AL3634" s="7">
        <v>130</v>
      </c>
    </row>
    <row r="3635" spans="33:38">
      <c r="AG3635"/>
      <c r="AK3635" s="36">
        <v>5505</v>
      </c>
      <c r="AL3635" s="7">
        <v>110</v>
      </c>
    </row>
    <row r="3636" spans="33:38">
      <c r="AG3636"/>
      <c r="AK3636" s="36">
        <v>5436</v>
      </c>
      <c r="AL3636" s="7">
        <v>110</v>
      </c>
    </row>
    <row r="3637" spans="33:38">
      <c r="AG3637"/>
      <c r="AK3637" s="36">
        <v>5928</v>
      </c>
      <c r="AL3637" s="7">
        <v>140</v>
      </c>
    </row>
    <row r="3638" spans="33:38">
      <c r="AG3638"/>
      <c r="AK3638" s="36">
        <v>5835</v>
      </c>
      <c r="AL3638" s="7">
        <v>130</v>
      </c>
    </row>
    <row r="3639" spans="33:38">
      <c r="AG3639"/>
      <c r="AK3639" s="36">
        <v>5658</v>
      </c>
      <c r="AL3639" s="7">
        <v>120</v>
      </c>
    </row>
    <row r="3640" spans="33:38">
      <c r="AG3640"/>
      <c r="AK3640" s="36">
        <v>5265</v>
      </c>
      <c r="AL3640" s="7">
        <v>100</v>
      </c>
    </row>
    <row r="3641" spans="33:38">
      <c r="AG3641"/>
      <c r="AK3641" s="36">
        <v>4875</v>
      </c>
      <c r="AL3641" s="7">
        <v>90</v>
      </c>
    </row>
    <row r="3642" spans="33:38">
      <c r="AG3642"/>
      <c r="AK3642" s="36">
        <v>4489.5</v>
      </c>
      <c r="AL3642" s="7">
        <v>90</v>
      </c>
    </row>
    <row r="3643" spans="33:38">
      <c r="AG3643"/>
      <c r="AK3643" s="36">
        <v>4513.5</v>
      </c>
      <c r="AL3643" s="7">
        <v>90</v>
      </c>
    </row>
    <row r="3644" spans="33:38">
      <c r="AG3644"/>
      <c r="AK3644" s="36">
        <v>4396.5</v>
      </c>
      <c r="AL3644" s="7">
        <v>90</v>
      </c>
    </row>
    <row r="3645" spans="33:38">
      <c r="AG3645"/>
      <c r="AK3645" s="36">
        <v>4363.5</v>
      </c>
      <c r="AL3645" s="7">
        <v>90</v>
      </c>
    </row>
    <row r="3646" spans="33:38">
      <c r="AG3646"/>
      <c r="AK3646" s="36">
        <v>4279.5</v>
      </c>
      <c r="AL3646" s="7">
        <v>90</v>
      </c>
    </row>
    <row r="3647" spans="33:38">
      <c r="AG3647"/>
      <c r="AK3647" s="36">
        <v>4309.5</v>
      </c>
      <c r="AL3647" s="7">
        <v>90</v>
      </c>
    </row>
    <row r="3648" spans="33:38">
      <c r="AG3648"/>
      <c r="AK3648" s="36">
        <v>4197</v>
      </c>
      <c r="AL3648" s="7">
        <v>90</v>
      </c>
    </row>
    <row r="3649" spans="33:38">
      <c r="AG3649"/>
      <c r="AK3649" s="36">
        <v>4443</v>
      </c>
      <c r="AL3649" s="7">
        <v>90</v>
      </c>
    </row>
    <row r="3650" spans="33:38">
      <c r="AG3650"/>
      <c r="AK3650" s="36">
        <v>5202</v>
      </c>
      <c r="AL3650" s="7">
        <v>95</v>
      </c>
    </row>
    <row r="3651" spans="33:38">
      <c r="AG3651"/>
      <c r="AK3651" s="36">
        <v>5451</v>
      </c>
      <c r="AL3651" s="7">
        <v>110</v>
      </c>
    </row>
    <row r="3652" spans="33:38">
      <c r="AG3652"/>
      <c r="AK3652" s="36">
        <v>5574</v>
      </c>
      <c r="AL3652" s="7">
        <v>120</v>
      </c>
    </row>
    <row r="3653" spans="33:38">
      <c r="AG3653"/>
      <c r="AK3653" s="36">
        <v>6001.5</v>
      </c>
      <c r="AL3653" s="7">
        <v>140</v>
      </c>
    </row>
    <row r="3654" spans="33:38">
      <c r="AG3654"/>
      <c r="AK3654" s="36">
        <v>5844</v>
      </c>
      <c r="AL3654" s="7">
        <v>130</v>
      </c>
    </row>
    <row r="3655" spans="33:38">
      <c r="AG3655"/>
      <c r="AK3655" s="36">
        <v>5874</v>
      </c>
      <c r="AL3655" s="7">
        <v>130</v>
      </c>
    </row>
    <row r="3656" spans="33:38">
      <c r="AG3656"/>
      <c r="AK3656" s="36">
        <v>6006</v>
      </c>
      <c r="AL3656" s="7">
        <v>140</v>
      </c>
    </row>
    <row r="3657" spans="33:38">
      <c r="AG3657"/>
      <c r="AK3657" s="36">
        <v>5934</v>
      </c>
      <c r="AL3657" s="7">
        <v>140</v>
      </c>
    </row>
    <row r="3658" spans="33:38">
      <c r="AG3658"/>
      <c r="AK3658" s="36">
        <v>5737.5</v>
      </c>
      <c r="AL3658" s="7">
        <v>130</v>
      </c>
    </row>
    <row r="3659" spans="33:38">
      <c r="AG3659"/>
      <c r="AK3659" s="36">
        <v>5467.5</v>
      </c>
      <c r="AL3659" s="7">
        <v>110</v>
      </c>
    </row>
    <row r="3660" spans="33:38">
      <c r="AG3660"/>
      <c r="AK3660" s="36">
        <v>5289</v>
      </c>
      <c r="AL3660" s="7">
        <v>100</v>
      </c>
    </row>
    <row r="3661" spans="33:38">
      <c r="AG3661"/>
      <c r="AK3661" s="36">
        <v>5866.5</v>
      </c>
      <c r="AL3661" s="7">
        <v>130</v>
      </c>
    </row>
    <row r="3662" spans="33:38">
      <c r="AG3662"/>
      <c r="AK3662" s="36">
        <v>5788.5</v>
      </c>
      <c r="AL3662" s="7">
        <v>130</v>
      </c>
    </row>
    <row r="3663" spans="33:38">
      <c r="AG3663"/>
      <c r="AK3663" s="36">
        <v>5581.5</v>
      </c>
      <c r="AL3663" s="7">
        <v>120</v>
      </c>
    </row>
    <row r="3664" spans="33:38">
      <c r="AG3664"/>
      <c r="AK3664" s="36">
        <v>5151</v>
      </c>
      <c r="AL3664" s="7">
        <v>95</v>
      </c>
    </row>
    <row r="3665" spans="33:38">
      <c r="AG3665"/>
      <c r="AK3665" s="36">
        <v>4965</v>
      </c>
      <c r="AL3665" s="7">
        <v>90</v>
      </c>
    </row>
    <row r="3666" spans="33:38">
      <c r="AG3666"/>
      <c r="AK3666" s="36">
        <v>4759.5</v>
      </c>
      <c r="AL3666" s="7">
        <v>90</v>
      </c>
    </row>
    <row r="3667" spans="33:38">
      <c r="AG3667"/>
      <c r="AK3667" s="36">
        <v>4309.5</v>
      </c>
      <c r="AL3667" s="7">
        <v>90</v>
      </c>
    </row>
    <row r="3668" spans="33:38">
      <c r="AG3668"/>
      <c r="AK3668" s="36">
        <v>4206</v>
      </c>
      <c r="AL3668" s="7">
        <v>90</v>
      </c>
    </row>
    <row r="3669" spans="33:38">
      <c r="AG3669"/>
      <c r="AK3669" s="36">
        <v>4047</v>
      </c>
      <c r="AL3669" s="7">
        <v>90</v>
      </c>
    </row>
    <row r="3670" spans="33:38">
      <c r="AG3670"/>
      <c r="AK3670" s="36">
        <v>4053</v>
      </c>
      <c r="AL3670" s="7">
        <v>90</v>
      </c>
    </row>
    <row r="3671" spans="33:38">
      <c r="AG3671"/>
      <c r="AK3671" s="36">
        <v>4095</v>
      </c>
      <c r="AL3671" s="7">
        <v>90</v>
      </c>
    </row>
    <row r="3672" spans="33:38">
      <c r="AG3672"/>
      <c r="AK3672" s="36">
        <v>3864</v>
      </c>
      <c r="AL3672" s="7">
        <v>90</v>
      </c>
    </row>
    <row r="3673" spans="33:38">
      <c r="AG3673"/>
      <c r="AK3673" s="36">
        <v>3994.5</v>
      </c>
      <c r="AL3673" s="7">
        <v>90</v>
      </c>
    </row>
    <row r="3674" spans="33:38">
      <c r="AG3674"/>
      <c r="AK3674" s="36">
        <v>4444.5</v>
      </c>
      <c r="AL3674" s="7">
        <v>90</v>
      </c>
    </row>
    <row r="3675" spans="33:38">
      <c r="AG3675"/>
      <c r="AK3675" s="36">
        <v>4999.5</v>
      </c>
      <c r="AL3675" s="7">
        <v>90</v>
      </c>
    </row>
    <row r="3676" spans="33:38">
      <c r="AG3676"/>
      <c r="AK3676" s="36">
        <v>5254.5</v>
      </c>
      <c r="AL3676" s="7">
        <v>100</v>
      </c>
    </row>
    <row r="3677" spans="33:38">
      <c r="AG3677"/>
      <c r="AK3677" s="36">
        <v>5520</v>
      </c>
      <c r="AL3677" s="7">
        <v>110</v>
      </c>
    </row>
    <row r="3678" spans="33:38">
      <c r="AG3678"/>
      <c r="AK3678" s="36">
        <v>5260.5</v>
      </c>
      <c r="AL3678" s="7">
        <v>100</v>
      </c>
    </row>
    <row r="3679" spans="33:38">
      <c r="AG3679"/>
      <c r="AK3679" s="36">
        <v>5355</v>
      </c>
      <c r="AL3679" s="7">
        <v>105</v>
      </c>
    </row>
    <row r="3680" spans="33:38">
      <c r="AG3680"/>
      <c r="AK3680" s="36">
        <v>5410.5</v>
      </c>
      <c r="AL3680" s="7">
        <v>105</v>
      </c>
    </row>
    <row r="3681" spans="33:38">
      <c r="AG3681"/>
      <c r="AK3681" s="36">
        <v>5098.5</v>
      </c>
      <c r="AL3681" s="7">
        <v>90</v>
      </c>
    </row>
    <row r="3682" spans="33:38">
      <c r="AG3682"/>
      <c r="AK3682" s="36">
        <v>4878</v>
      </c>
      <c r="AL3682" s="7">
        <v>90</v>
      </c>
    </row>
    <row r="3683" spans="33:38">
      <c r="AG3683"/>
      <c r="AK3683" s="36">
        <v>4882.5</v>
      </c>
      <c r="AL3683" s="7">
        <v>90</v>
      </c>
    </row>
    <row r="3684" spans="33:38">
      <c r="AG3684"/>
      <c r="AK3684" s="36">
        <v>4882.5</v>
      </c>
      <c r="AL3684" s="7">
        <v>90</v>
      </c>
    </row>
    <row r="3685" spans="33:38">
      <c r="AG3685"/>
      <c r="AK3685" s="36">
        <v>5490</v>
      </c>
      <c r="AL3685" s="7">
        <v>110</v>
      </c>
    </row>
    <row r="3686" spans="33:38">
      <c r="AG3686"/>
      <c r="AK3686" s="36">
        <v>5491.5</v>
      </c>
      <c r="AL3686" s="7">
        <v>110</v>
      </c>
    </row>
    <row r="3687" spans="33:38">
      <c r="AG3687"/>
      <c r="AK3687" s="36">
        <v>5439</v>
      </c>
      <c r="AL3687" s="7">
        <v>110</v>
      </c>
    </row>
    <row r="3688" spans="33:38">
      <c r="AG3688"/>
      <c r="AK3688" s="36">
        <v>5100</v>
      </c>
      <c r="AL3688" s="7">
        <v>185</v>
      </c>
    </row>
    <row r="3689" spans="33:38">
      <c r="AG3689"/>
      <c r="AK3689" s="36">
        <v>4740</v>
      </c>
      <c r="AL3689" s="7">
        <v>90</v>
      </c>
    </row>
    <row r="3690" spans="33:38">
      <c r="AG3690"/>
      <c r="AK3690" s="36">
        <v>4402.5</v>
      </c>
      <c r="AL3690" s="7">
        <v>90</v>
      </c>
    </row>
    <row r="3691" spans="33:38">
      <c r="AG3691"/>
      <c r="AK3691" s="36">
        <v>4086</v>
      </c>
      <c r="AL3691" s="7">
        <v>90</v>
      </c>
    </row>
    <row r="3692" spans="33:38">
      <c r="AG3692"/>
      <c r="AK3692" s="36">
        <v>4008</v>
      </c>
      <c r="AL3692" s="7">
        <v>90</v>
      </c>
    </row>
    <row r="3693" spans="33:38">
      <c r="AG3693"/>
      <c r="AK3693" s="36">
        <v>3936</v>
      </c>
      <c r="AL3693" s="7">
        <v>90</v>
      </c>
    </row>
    <row r="3694" spans="33:38">
      <c r="AG3694"/>
      <c r="AK3694" s="36">
        <v>3852</v>
      </c>
      <c r="AL3694" s="7">
        <v>90</v>
      </c>
    </row>
    <row r="3695" spans="33:38">
      <c r="AG3695"/>
      <c r="AK3695" s="36">
        <v>3831</v>
      </c>
      <c r="AL3695" s="7">
        <v>90</v>
      </c>
    </row>
    <row r="3696" spans="33:38">
      <c r="AG3696"/>
      <c r="AK3696" s="36">
        <v>3475.5</v>
      </c>
      <c r="AL3696" s="7">
        <v>75</v>
      </c>
    </row>
    <row r="3697" spans="33:38">
      <c r="AG3697"/>
      <c r="AK3697" s="36">
        <v>3408</v>
      </c>
      <c r="AL3697" s="7">
        <v>75</v>
      </c>
    </row>
    <row r="3698" spans="33:38">
      <c r="AG3698"/>
      <c r="AK3698" s="36">
        <v>3583.5</v>
      </c>
      <c r="AL3698" s="7">
        <v>75</v>
      </c>
    </row>
    <row r="3699" spans="33:38">
      <c r="AG3699"/>
      <c r="AK3699" s="36">
        <v>3826.5</v>
      </c>
      <c r="AL3699" s="7">
        <v>90</v>
      </c>
    </row>
    <row r="3700" spans="33:38">
      <c r="AG3700"/>
      <c r="AK3700" s="36">
        <v>4086</v>
      </c>
      <c r="AL3700" s="7">
        <v>90</v>
      </c>
    </row>
    <row r="3701" spans="33:38">
      <c r="AG3701"/>
      <c r="AK3701" s="36">
        <v>4272</v>
      </c>
      <c r="AL3701" s="7">
        <v>90</v>
      </c>
    </row>
    <row r="3702" spans="33:38">
      <c r="AG3702"/>
      <c r="AK3702" s="36">
        <v>4179</v>
      </c>
      <c r="AL3702" s="7">
        <v>90</v>
      </c>
    </row>
    <row r="3703" spans="33:38">
      <c r="AG3703"/>
      <c r="AK3703" s="36">
        <v>4285.5</v>
      </c>
      <c r="AL3703" s="7">
        <v>90</v>
      </c>
    </row>
    <row r="3704" spans="33:38">
      <c r="AG3704"/>
      <c r="AK3704" s="36">
        <v>4266</v>
      </c>
      <c r="AL3704" s="7">
        <v>90</v>
      </c>
    </row>
    <row r="3705" spans="33:38">
      <c r="AG3705"/>
      <c r="AK3705" s="36">
        <v>4155</v>
      </c>
      <c r="AL3705" s="7">
        <v>90</v>
      </c>
    </row>
    <row r="3706" spans="33:38">
      <c r="AG3706"/>
      <c r="AK3706" s="36">
        <v>4104</v>
      </c>
      <c r="AL3706" s="7">
        <v>90</v>
      </c>
    </row>
    <row r="3707" spans="33:38">
      <c r="AG3707"/>
      <c r="AK3707" s="36">
        <v>3985.5</v>
      </c>
      <c r="AL3707" s="7">
        <v>90</v>
      </c>
    </row>
    <row r="3708" spans="33:38">
      <c r="AG3708"/>
      <c r="AK3708" s="36">
        <v>4203</v>
      </c>
      <c r="AL3708" s="7">
        <v>90</v>
      </c>
    </row>
    <row r="3709" spans="33:38">
      <c r="AG3709"/>
      <c r="AK3709" s="36">
        <v>5002.5</v>
      </c>
      <c r="AL3709" s="7">
        <v>90</v>
      </c>
    </row>
    <row r="3710" spans="33:38">
      <c r="AG3710"/>
      <c r="AK3710" s="36">
        <v>5107.5</v>
      </c>
      <c r="AL3710" s="7">
        <v>95</v>
      </c>
    </row>
    <row r="3711" spans="33:38">
      <c r="AG3711"/>
      <c r="AK3711" s="36">
        <v>4983</v>
      </c>
      <c r="AL3711" s="7">
        <v>90</v>
      </c>
    </row>
    <row r="3712" spans="33:38">
      <c r="AG3712"/>
      <c r="AK3712" s="36">
        <v>4680</v>
      </c>
      <c r="AL3712" s="7">
        <v>90</v>
      </c>
    </row>
    <row r="3713" spans="33:38">
      <c r="AG3713"/>
      <c r="AK3713" s="36">
        <v>4350</v>
      </c>
      <c r="AL3713" s="7">
        <v>90</v>
      </c>
    </row>
    <row r="3714" spans="33:38">
      <c r="AG3714"/>
      <c r="AK3714" s="36">
        <v>4105.5</v>
      </c>
      <c r="AL3714" s="7">
        <v>90</v>
      </c>
    </row>
    <row r="3715" spans="33:38">
      <c r="AG3715"/>
      <c r="AK3715" s="36">
        <v>3829.5</v>
      </c>
      <c r="AL3715" s="7">
        <v>90</v>
      </c>
    </row>
    <row r="3716" spans="33:38">
      <c r="AG3716"/>
      <c r="AK3716" s="36">
        <v>3732</v>
      </c>
      <c r="AL3716" s="7">
        <v>90</v>
      </c>
    </row>
    <row r="3717" spans="33:38">
      <c r="AG3717"/>
      <c r="AK3717" s="36">
        <v>3688.5</v>
      </c>
      <c r="AL3717" s="7">
        <v>90</v>
      </c>
    </row>
    <row r="3718" spans="33:38">
      <c r="AG3718"/>
      <c r="AK3718" s="36">
        <v>3685.5</v>
      </c>
      <c r="AL3718" s="7">
        <v>90</v>
      </c>
    </row>
    <row r="3719" spans="33:38">
      <c r="AG3719"/>
      <c r="AK3719" s="36">
        <v>3867</v>
      </c>
      <c r="AL3719" s="7">
        <v>90</v>
      </c>
    </row>
    <row r="3720" spans="33:38">
      <c r="AG3720"/>
      <c r="AK3720" s="36">
        <v>3742.5</v>
      </c>
      <c r="AL3720" s="7">
        <v>90</v>
      </c>
    </row>
    <row r="3721" spans="33:38">
      <c r="AG3721"/>
      <c r="AK3721" s="36">
        <v>4065</v>
      </c>
      <c r="AL3721" s="7">
        <v>90</v>
      </c>
    </row>
    <row r="3722" spans="33:38">
      <c r="AG3722"/>
      <c r="AK3722" s="36">
        <v>4942.5</v>
      </c>
      <c r="AL3722" s="7">
        <v>90</v>
      </c>
    </row>
    <row r="3723" spans="33:38">
      <c r="AG3723"/>
      <c r="AK3723" s="36">
        <v>5455.5</v>
      </c>
      <c r="AL3723" s="7">
        <v>110</v>
      </c>
    </row>
    <row r="3724" spans="33:38">
      <c r="AG3724"/>
      <c r="AK3724" s="36">
        <v>5734.5</v>
      </c>
      <c r="AL3724" s="7">
        <v>130</v>
      </c>
    </row>
    <row r="3725" spans="33:38">
      <c r="AG3725"/>
      <c r="AK3725" s="36">
        <v>5997</v>
      </c>
      <c r="AL3725" s="7">
        <v>140</v>
      </c>
    </row>
    <row r="3726" spans="33:38">
      <c r="AG3726"/>
      <c r="AK3726" s="36">
        <v>5802</v>
      </c>
      <c r="AL3726" s="7">
        <v>130</v>
      </c>
    </row>
    <row r="3727" spans="33:38">
      <c r="AG3727"/>
      <c r="AK3727" s="36">
        <v>5935.5</v>
      </c>
      <c r="AL3727" s="7">
        <v>140</v>
      </c>
    </row>
    <row r="3728" spans="33:38">
      <c r="AG3728"/>
      <c r="AK3728" s="36">
        <v>6093</v>
      </c>
      <c r="AL3728" s="7">
        <v>150</v>
      </c>
    </row>
    <row r="3729" spans="33:38">
      <c r="AG3729"/>
      <c r="AK3729" s="36">
        <v>5700</v>
      </c>
      <c r="AL3729" s="7">
        <v>120</v>
      </c>
    </row>
    <row r="3730" spans="33:38">
      <c r="AG3730"/>
      <c r="AK3730" s="36">
        <v>5793</v>
      </c>
      <c r="AL3730" s="7">
        <v>130</v>
      </c>
    </row>
    <row r="3731" spans="33:38">
      <c r="AG3731"/>
      <c r="AK3731" s="36">
        <v>5674.5</v>
      </c>
      <c r="AL3731" s="7">
        <v>120</v>
      </c>
    </row>
    <row r="3732" spans="33:38">
      <c r="AG3732"/>
      <c r="AK3732" s="36">
        <v>5526</v>
      </c>
      <c r="AL3732" s="7">
        <v>110</v>
      </c>
    </row>
    <row r="3733" spans="33:38">
      <c r="AG3733"/>
      <c r="AK3733" s="36">
        <v>6052.5</v>
      </c>
      <c r="AL3733" s="7">
        <v>140</v>
      </c>
    </row>
    <row r="3734" spans="33:38">
      <c r="AG3734"/>
      <c r="AK3734" s="36">
        <v>5953.5</v>
      </c>
      <c r="AL3734" s="7">
        <v>140</v>
      </c>
    </row>
    <row r="3735" spans="33:38">
      <c r="AG3735"/>
      <c r="AK3735" s="36">
        <v>5782.5</v>
      </c>
      <c r="AL3735" s="7">
        <v>130</v>
      </c>
    </row>
    <row r="3736" spans="33:38">
      <c r="AG3736"/>
      <c r="AK3736" s="36">
        <v>5349</v>
      </c>
      <c r="AL3736" s="7">
        <v>105</v>
      </c>
    </row>
    <row r="3737" spans="33:38">
      <c r="AG3737"/>
      <c r="AK3737" s="36">
        <v>4840.5</v>
      </c>
      <c r="AL3737" s="7">
        <v>90</v>
      </c>
    </row>
    <row r="3738" spans="33:38">
      <c r="AG3738"/>
      <c r="AK3738" s="36">
        <v>4545</v>
      </c>
      <c r="AL3738" s="7">
        <v>90</v>
      </c>
    </row>
    <row r="3739" spans="33:38">
      <c r="AG3739"/>
      <c r="AK3739" s="36">
        <v>4414.5</v>
      </c>
      <c r="AL3739" s="7">
        <v>90</v>
      </c>
    </row>
    <row r="3740" spans="33:38">
      <c r="AG3740"/>
      <c r="AK3740" s="36">
        <v>4354.5</v>
      </c>
      <c r="AL3740" s="7">
        <v>90</v>
      </c>
    </row>
    <row r="3741" spans="33:38">
      <c r="AG3741"/>
      <c r="AK3741" s="36">
        <v>4212</v>
      </c>
      <c r="AL3741" s="7">
        <v>90</v>
      </c>
    </row>
    <row r="3742" spans="33:38">
      <c r="AG3742"/>
      <c r="AK3742" s="36">
        <v>3471</v>
      </c>
      <c r="AL3742" s="7">
        <v>75</v>
      </c>
    </row>
    <row r="3743" spans="33:38">
      <c r="AG3743"/>
      <c r="AK3743" s="36">
        <v>4341</v>
      </c>
      <c r="AL3743" s="7">
        <v>90</v>
      </c>
    </row>
    <row r="3744" spans="33:38">
      <c r="AG3744"/>
      <c r="AK3744" s="36">
        <v>4137</v>
      </c>
      <c r="AL3744" s="7">
        <v>90</v>
      </c>
    </row>
    <row r="3745" spans="33:38">
      <c r="AG3745"/>
      <c r="AK3745" s="36">
        <v>4345.5</v>
      </c>
      <c r="AL3745" s="7">
        <v>90</v>
      </c>
    </row>
    <row r="3746" spans="33:38">
      <c r="AG3746"/>
      <c r="AK3746" s="36">
        <v>4954.5</v>
      </c>
      <c r="AL3746" s="7">
        <v>90</v>
      </c>
    </row>
    <row r="3747" spans="33:38">
      <c r="AG3747"/>
      <c r="AK3747" s="36">
        <v>5563.5</v>
      </c>
      <c r="AL3747" s="7">
        <v>120</v>
      </c>
    </row>
    <row r="3748" spans="33:38">
      <c r="AG3748"/>
      <c r="AK3748" s="36">
        <v>5926.5</v>
      </c>
      <c r="AL3748" s="7">
        <v>140</v>
      </c>
    </row>
    <row r="3749" spans="33:38">
      <c r="AG3749"/>
      <c r="AK3749" s="36">
        <v>6102</v>
      </c>
      <c r="AL3749" s="7">
        <v>150</v>
      </c>
    </row>
    <row r="3750" spans="33:38">
      <c r="AG3750"/>
      <c r="AK3750" s="36">
        <v>5874</v>
      </c>
      <c r="AL3750" s="7">
        <v>130</v>
      </c>
    </row>
    <row r="3751" spans="33:38">
      <c r="AG3751"/>
      <c r="AK3751" s="36">
        <v>5968.5</v>
      </c>
      <c r="AL3751" s="7">
        <v>140</v>
      </c>
    </row>
    <row r="3752" spans="33:38">
      <c r="AG3752"/>
      <c r="AK3752" s="36">
        <v>6148.5</v>
      </c>
      <c r="AL3752" s="7">
        <v>150</v>
      </c>
    </row>
    <row r="3753" spans="33:38">
      <c r="AG3753"/>
      <c r="AK3753" s="36">
        <v>5998.5</v>
      </c>
      <c r="AL3753" s="7">
        <v>140</v>
      </c>
    </row>
    <row r="3754" spans="33:38">
      <c r="AG3754"/>
      <c r="AK3754" s="36">
        <v>5886</v>
      </c>
      <c r="AL3754" s="7">
        <v>130</v>
      </c>
    </row>
    <row r="3755" spans="33:38">
      <c r="AG3755"/>
      <c r="AK3755" s="36">
        <v>5640</v>
      </c>
      <c r="AL3755" s="7">
        <v>120</v>
      </c>
    </row>
    <row r="3756" spans="33:38">
      <c r="AG3756"/>
      <c r="AK3756" s="36">
        <v>5589</v>
      </c>
      <c r="AL3756" s="7">
        <v>120</v>
      </c>
    </row>
    <row r="3757" spans="33:38">
      <c r="AG3757"/>
      <c r="AK3757" s="36">
        <v>5952</v>
      </c>
      <c r="AL3757" s="7">
        <v>140</v>
      </c>
    </row>
    <row r="3758" spans="33:38">
      <c r="AG3758"/>
      <c r="AK3758" s="36">
        <v>5863.5</v>
      </c>
      <c r="AL3758" s="7">
        <v>130</v>
      </c>
    </row>
    <row r="3759" spans="33:38">
      <c r="AG3759"/>
      <c r="AK3759" s="36">
        <v>5688</v>
      </c>
      <c r="AL3759" s="7">
        <v>120</v>
      </c>
    </row>
    <row r="3760" spans="33:38">
      <c r="AG3760"/>
      <c r="AK3760" s="36">
        <v>5221.5</v>
      </c>
      <c r="AL3760" s="7">
        <v>100</v>
      </c>
    </row>
    <row r="3761" spans="33:38">
      <c r="AG3761"/>
      <c r="AK3761" s="36">
        <v>4848</v>
      </c>
      <c r="AL3761" s="7">
        <v>90</v>
      </c>
    </row>
    <row r="3762" spans="33:38">
      <c r="AG3762"/>
      <c r="AK3762" s="36">
        <v>4639.5</v>
      </c>
      <c r="AL3762" s="7">
        <v>90</v>
      </c>
    </row>
    <row r="3763" spans="33:38">
      <c r="AG3763"/>
      <c r="AK3763" s="36">
        <v>4360.5</v>
      </c>
      <c r="AL3763" s="7">
        <v>90</v>
      </c>
    </row>
    <row r="3764" spans="33:38">
      <c r="AG3764"/>
      <c r="AK3764" s="36">
        <v>4381.5</v>
      </c>
      <c r="AL3764" s="7">
        <v>90</v>
      </c>
    </row>
    <row r="3765" spans="33:38">
      <c r="AG3765"/>
      <c r="AK3765" s="36">
        <v>4156.5</v>
      </c>
      <c r="AL3765" s="7">
        <v>90</v>
      </c>
    </row>
    <row r="3766" spans="33:38">
      <c r="AG3766"/>
      <c r="AK3766" s="36">
        <v>4125</v>
      </c>
      <c r="AL3766" s="7">
        <v>90</v>
      </c>
    </row>
    <row r="3767" spans="33:38">
      <c r="AG3767"/>
      <c r="AK3767" s="36">
        <v>4324.5</v>
      </c>
      <c r="AL3767" s="7">
        <v>90</v>
      </c>
    </row>
    <row r="3768" spans="33:38">
      <c r="AG3768"/>
      <c r="AK3768" s="36">
        <v>4134</v>
      </c>
      <c r="AL3768" s="7">
        <v>90</v>
      </c>
    </row>
    <row r="3769" spans="33:38">
      <c r="AG3769"/>
      <c r="AK3769" s="36">
        <v>4348.5</v>
      </c>
      <c r="AL3769" s="7">
        <v>90</v>
      </c>
    </row>
    <row r="3770" spans="33:38">
      <c r="AG3770"/>
      <c r="AK3770" s="36">
        <v>5121</v>
      </c>
      <c r="AL3770" s="7">
        <v>95</v>
      </c>
    </row>
    <row r="3771" spans="33:38">
      <c r="AG3771"/>
      <c r="AK3771" s="36">
        <v>5703</v>
      </c>
      <c r="AL3771" s="7">
        <v>120</v>
      </c>
    </row>
    <row r="3772" spans="33:38">
      <c r="AG3772"/>
      <c r="AK3772" s="36">
        <v>5959.5</v>
      </c>
      <c r="AL3772" s="7">
        <v>140</v>
      </c>
    </row>
    <row r="3773" spans="33:38">
      <c r="AG3773"/>
      <c r="AK3773" s="36">
        <v>6084</v>
      </c>
      <c r="AL3773" s="7">
        <v>140</v>
      </c>
    </row>
    <row r="3774" spans="33:38">
      <c r="AG3774"/>
      <c r="AK3774" s="36">
        <v>5908.5</v>
      </c>
      <c r="AL3774" s="7">
        <v>140</v>
      </c>
    </row>
    <row r="3775" spans="33:38">
      <c r="AG3775"/>
      <c r="AK3775" s="36">
        <v>6060</v>
      </c>
      <c r="AL3775" s="7">
        <v>140</v>
      </c>
    </row>
    <row r="3776" spans="33:38">
      <c r="AG3776"/>
      <c r="AK3776" s="36">
        <v>6255</v>
      </c>
      <c r="AL3776" s="7">
        <v>150</v>
      </c>
    </row>
    <row r="3777" spans="33:38">
      <c r="AG3777"/>
      <c r="AK3777" s="36">
        <v>6004.5</v>
      </c>
      <c r="AL3777" s="7">
        <v>140</v>
      </c>
    </row>
    <row r="3778" spans="33:38">
      <c r="AG3778"/>
      <c r="AK3778" s="36">
        <v>5931</v>
      </c>
      <c r="AL3778" s="7">
        <v>140</v>
      </c>
    </row>
    <row r="3779" spans="33:38">
      <c r="AG3779"/>
      <c r="AK3779" s="36">
        <v>5725.5</v>
      </c>
      <c r="AL3779" s="7">
        <v>130</v>
      </c>
    </row>
    <row r="3780" spans="33:38">
      <c r="AG3780"/>
      <c r="AK3780" s="36">
        <v>5479.5</v>
      </c>
      <c r="AL3780" s="7">
        <v>110</v>
      </c>
    </row>
    <row r="3781" spans="33:38">
      <c r="AG3781"/>
      <c r="AK3781" s="36">
        <v>5895</v>
      </c>
      <c r="AL3781" s="7">
        <v>130</v>
      </c>
    </row>
    <row r="3782" spans="33:38">
      <c r="AG3782"/>
      <c r="AK3782" s="36">
        <v>5910</v>
      </c>
      <c r="AL3782" s="7">
        <v>140</v>
      </c>
    </row>
    <row r="3783" spans="33:38">
      <c r="AG3783"/>
      <c r="AK3783" s="36">
        <v>5431.5</v>
      </c>
      <c r="AL3783" s="7">
        <v>110</v>
      </c>
    </row>
    <row r="3784" spans="33:38">
      <c r="AG3784"/>
      <c r="AK3784" s="36">
        <v>5317.5</v>
      </c>
      <c r="AL3784" s="7">
        <v>100</v>
      </c>
    </row>
    <row r="3785" spans="33:38">
      <c r="AG3785"/>
      <c r="AK3785" s="36">
        <v>4953</v>
      </c>
      <c r="AL3785" s="7">
        <v>90</v>
      </c>
    </row>
    <row r="3786" spans="33:38">
      <c r="AG3786"/>
      <c r="AK3786" s="36">
        <v>4666.5</v>
      </c>
      <c r="AL3786" s="7">
        <v>90</v>
      </c>
    </row>
    <row r="3787" spans="33:38">
      <c r="AG3787"/>
      <c r="AK3787" s="36">
        <v>4393.5</v>
      </c>
      <c r="AL3787" s="7">
        <v>90</v>
      </c>
    </row>
    <row r="3788" spans="33:38">
      <c r="AG3788"/>
      <c r="AK3788" s="36">
        <v>4258.5</v>
      </c>
      <c r="AL3788" s="7">
        <v>90</v>
      </c>
    </row>
    <row r="3789" spans="33:38">
      <c r="AG3789"/>
      <c r="AK3789" s="36">
        <v>4173</v>
      </c>
      <c r="AL3789" s="7">
        <v>90</v>
      </c>
    </row>
    <row r="3790" spans="33:38">
      <c r="AG3790"/>
      <c r="AK3790" s="36">
        <v>4110</v>
      </c>
      <c r="AL3790" s="7">
        <v>90</v>
      </c>
    </row>
    <row r="3791" spans="33:38">
      <c r="AG3791"/>
      <c r="AK3791" s="36">
        <v>4269</v>
      </c>
      <c r="AL3791" s="7">
        <v>90</v>
      </c>
    </row>
    <row r="3792" spans="33:38">
      <c r="AG3792"/>
      <c r="AK3792" s="36">
        <v>4161</v>
      </c>
      <c r="AL3792" s="7">
        <v>90</v>
      </c>
    </row>
    <row r="3793" spans="33:38">
      <c r="AG3793"/>
      <c r="AK3793" s="36">
        <v>4360.5</v>
      </c>
      <c r="AL3793" s="7">
        <v>90</v>
      </c>
    </row>
    <row r="3794" spans="33:38">
      <c r="AG3794"/>
      <c r="AK3794" s="36">
        <v>5167.5</v>
      </c>
      <c r="AL3794" s="7">
        <v>95</v>
      </c>
    </row>
    <row r="3795" spans="33:38">
      <c r="AG3795"/>
      <c r="AK3795" s="36">
        <v>5730</v>
      </c>
      <c r="AL3795" s="7">
        <v>130</v>
      </c>
    </row>
    <row r="3796" spans="33:38">
      <c r="AG3796"/>
      <c r="AK3796" s="36">
        <v>6024</v>
      </c>
      <c r="AL3796" s="7">
        <v>140</v>
      </c>
    </row>
    <row r="3797" spans="33:38">
      <c r="AG3797"/>
      <c r="AK3797" s="36">
        <v>6132</v>
      </c>
      <c r="AL3797" s="7">
        <v>150</v>
      </c>
    </row>
    <row r="3798" spans="33:38">
      <c r="AG3798"/>
      <c r="AK3798" s="36">
        <v>5944.5</v>
      </c>
      <c r="AL3798" s="7">
        <v>140</v>
      </c>
    </row>
    <row r="3799" spans="33:38">
      <c r="AG3799"/>
      <c r="AK3799" s="36">
        <v>6051</v>
      </c>
      <c r="AL3799" s="7">
        <v>140</v>
      </c>
    </row>
    <row r="3800" spans="33:38">
      <c r="AG3800"/>
      <c r="AK3800" s="36">
        <v>6207</v>
      </c>
      <c r="AL3800" s="7">
        <v>150</v>
      </c>
    </row>
    <row r="3801" spans="33:38">
      <c r="AG3801"/>
      <c r="AK3801" s="36">
        <v>6003</v>
      </c>
      <c r="AL3801" s="7">
        <v>140</v>
      </c>
    </row>
    <row r="3802" spans="33:38">
      <c r="AG3802"/>
      <c r="AK3802" s="36">
        <v>5907</v>
      </c>
      <c r="AL3802" s="7">
        <v>130</v>
      </c>
    </row>
    <row r="3803" spans="33:38">
      <c r="AG3803"/>
      <c r="AK3803" s="36">
        <v>5697</v>
      </c>
      <c r="AL3803" s="7">
        <v>120</v>
      </c>
    </row>
    <row r="3804" spans="33:38">
      <c r="AG3804"/>
      <c r="AK3804" s="36">
        <v>5499</v>
      </c>
      <c r="AL3804" s="7">
        <v>110</v>
      </c>
    </row>
    <row r="3805" spans="33:38">
      <c r="AG3805"/>
      <c r="AK3805" s="36">
        <v>6045</v>
      </c>
      <c r="AL3805" s="7">
        <v>140</v>
      </c>
    </row>
    <row r="3806" spans="33:38">
      <c r="AG3806"/>
      <c r="AK3806" s="36">
        <v>5971.5</v>
      </c>
      <c r="AL3806" s="7">
        <v>140</v>
      </c>
    </row>
    <row r="3807" spans="33:38">
      <c r="AG3807"/>
      <c r="AK3807" s="36">
        <v>5797.5</v>
      </c>
      <c r="AL3807" s="7">
        <v>130</v>
      </c>
    </row>
    <row r="3808" spans="33:38">
      <c r="AG3808"/>
      <c r="AK3808" s="36">
        <v>5389.5</v>
      </c>
      <c r="AL3808" s="7">
        <v>105</v>
      </c>
    </row>
    <row r="3809" spans="33:38">
      <c r="AG3809"/>
      <c r="AK3809" s="36">
        <v>4834.5</v>
      </c>
      <c r="AL3809" s="7">
        <v>90</v>
      </c>
    </row>
    <row r="3810" spans="33:38">
      <c r="AG3810"/>
      <c r="AK3810" s="36">
        <v>4642.5</v>
      </c>
      <c r="AL3810" s="7">
        <v>90</v>
      </c>
    </row>
    <row r="3811" spans="33:38">
      <c r="AG3811"/>
      <c r="AK3811" s="36">
        <v>4431</v>
      </c>
      <c r="AL3811" s="7">
        <v>90</v>
      </c>
    </row>
    <row r="3812" spans="33:38">
      <c r="AG3812"/>
      <c r="AK3812" s="36">
        <v>4476</v>
      </c>
      <c r="AL3812" s="7">
        <v>90</v>
      </c>
    </row>
    <row r="3813" spans="33:38">
      <c r="AG3813"/>
      <c r="AK3813" s="36">
        <v>3928.5</v>
      </c>
      <c r="AL3813" s="7">
        <v>90</v>
      </c>
    </row>
    <row r="3814" spans="33:38">
      <c r="AG3814"/>
      <c r="AK3814" s="36">
        <v>3310.5</v>
      </c>
      <c r="AL3814" s="7">
        <v>75</v>
      </c>
    </row>
    <row r="3815" spans="33:38">
      <c r="AG3815"/>
      <c r="AK3815" s="36">
        <v>4311</v>
      </c>
      <c r="AL3815" s="7">
        <v>90</v>
      </c>
    </row>
    <row r="3816" spans="33:38">
      <c r="AG3816"/>
      <c r="AK3816" s="36">
        <v>4087.5</v>
      </c>
      <c r="AL3816" s="7">
        <v>90</v>
      </c>
    </row>
    <row r="3817" spans="33:38">
      <c r="AG3817"/>
      <c r="AK3817" s="36">
        <v>4360.5</v>
      </c>
      <c r="AL3817" s="7">
        <v>90</v>
      </c>
    </row>
    <row r="3818" spans="33:38">
      <c r="AG3818"/>
      <c r="AK3818" s="36">
        <v>4995</v>
      </c>
      <c r="AL3818" s="7">
        <v>90</v>
      </c>
    </row>
    <row r="3819" spans="33:38">
      <c r="AG3819"/>
      <c r="AK3819" s="36">
        <v>5643</v>
      </c>
      <c r="AL3819" s="7">
        <v>120</v>
      </c>
    </row>
    <row r="3820" spans="33:38">
      <c r="AG3820"/>
      <c r="AK3820" s="36">
        <v>5973</v>
      </c>
      <c r="AL3820" s="7">
        <v>140</v>
      </c>
    </row>
    <row r="3821" spans="33:38">
      <c r="AG3821"/>
      <c r="AK3821" s="36">
        <v>6103.5</v>
      </c>
      <c r="AL3821" s="7">
        <v>150</v>
      </c>
    </row>
    <row r="3822" spans="33:38">
      <c r="AG3822"/>
      <c r="AK3822" s="36">
        <v>5950.5</v>
      </c>
      <c r="AL3822" s="7">
        <v>140</v>
      </c>
    </row>
    <row r="3823" spans="33:38">
      <c r="AG3823"/>
      <c r="AK3823" s="36">
        <v>6010.5</v>
      </c>
      <c r="AL3823" s="7">
        <v>140</v>
      </c>
    </row>
    <row r="3824" spans="33:38">
      <c r="AG3824"/>
      <c r="AK3824" s="36">
        <v>6214.5</v>
      </c>
      <c r="AL3824" s="7">
        <v>150</v>
      </c>
    </row>
    <row r="3825" spans="33:38">
      <c r="AG3825"/>
      <c r="AK3825" s="36">
        <v>6052.5</v>
      </c>
      <c r="AL3825" s="7">
        <v>140</v>
      </c>
    </row>
    <row r="3826" spans="33:38">
      <c r="AG3826"/>
      <c r="AK3826" s="36">
        <v>5793</v>
      </c>
      <c r="AL3826" s="7">
        <v>130</v>
      </c>
    </row>
    <row r="3827" spans="33:38">
      <c r="AG3827"/>
      <c r="AK3827" s="36">
        <v>5593.5</v>
      </c>
      <c r="AL3827" s="7">
        <v>120</v>
      </c>
    </row>
    <row r="3828" spans="33:38">
      <c r="AG3828"/>
      <c r="AK3828" s="36">
        <v>5440.5</v>
      </c>
      <c r="AL3828" s="7">
        <v>110</v>
      </c>
    </row>
    <row r="3829" spans="33:38">
      <c r="AG3829"/>
      <c r="AK3829" s="36">
        <v>6051</v>
      </c>
      <c r="AL3829" s="7">
        <v>140</v>
      </c>
    </row>
    <row r="3830" spans="33:38">
      <c r="AG3830"/>
      <c r="AK3830" s="36">
        <v>5985</v>
      </c>
      <c r="AL3830" s="7">
        <v>140</v>
      </c>
    </row>
    <row r="3831" spans="33:38">
      <c r="AG3831"/>
      <c r="AK3831" s="36">
        <v>5784</v>
      </c>
      <c r="AL3831" s="7">
        <v>130</v>
      </c>
    </row>
    <row r="3832" spans="33:38">
      <c r="AG3832"/>
      <c r="AK3832" s="36">
        <v>5446.5</v>
      </c>
      <c r="AL3832" s="7">
        <v>110</v>
      </c>
    </row>
    <row r="3833" spans="33:38">
      <c r="AG3833"/>
      <c r="AK3833" s="36">
        <v>4839</v>
      </c>
      <c r="AL3833" s="7">
        <v>90</v>
      </c>
    </row>
    <row r="3834" spans="33:38">
      <c r="AG3834"/>
      <c r="AK3834" s="36">
        <v>5842.5</v>
      </c>
      <c r="AL3834" s="7">
        <v>130</v>
      </c>
    </row>
    <row r="3835" spans="33:38">
      <c r="AG3835"/>
      <c r="AK3835" s="36">
        <v>4456.5</v>
      </c>
      <c r="AL3835" s="7">
        <v>90</v>
      </c>
    </row>
    <row r="3836" spans="33:38">
      <c r="AG3836"/>
      <c r="AK3836" s="36">
        <v>4383</v>
      </c>
      <c r="AL3836" s="7">
        <v>90</v>
      </c>
    </row>
    <row r="3837" spans="33:38">
      <c r="AG3837"/>
      <c r="AK3837" s="36">
        <v>4282.5</v>
      </c>
      <c r="AL3837" s="7">
        <v>90</v>
      </c>
    </row>
    <row r="3838" spans="33:38">
      <c r="AG3838"/>
      <c r="AK3838" s="36">
        <v>4180.5</v>
      </c>
      <c r="AL3838" s="7">
        <v>90</v>
      </c>
    </row>
    <row r="3839" spans="33:38">
      <c r="AG3839"/>
      <c r="AK3839" s="36">
        <v>4185</v>
      </c>
      <c r="AL3839" s="7">
        <v>90</v>
      </c>
    </row>
    <row r="3840" spans="33:38">
      <c r="AG3840"/>
      <c r="AK3840" s="36">
        <v>4003.5</v>
      </c>
      <c r="AL3840" s="7">
        <v>90</v>
      </c>
    </row>
    <row r="3841" spans="33:38">
      <c r="AG3841"/>
      <c r="AK3841" s="36">
        <v>4110</v>
      </c>
      <c r="AL3841" s="7">
        <v>90</v>
      </c>
    </row>
    <row r="3842" spans="33:38">
      <c r="AG3842"/>
      <c r="AK3842" s="36">
        <v>4675.5</v>
      </c>
      <c r="AL3842" s="7">
        <v>90</v>
      </c>
    </row>
    <row r="3843" spans="33:38">
      <c r="AG3843"/>
      <c r="AK3843" s="36">
        <v>5083.5</v>
      </c>
      <c r="AL3843" s="7">
        <v>90</v>
      </c>
    </row>
    <row r="3844" spans="33:38">
      <c r="AG3844"/>
      <c r="AK3844" s="36">
        <v>5395.5</v>
      </c>
      <c r="AL3844" s="7">
        <v>105</v>
      </c>
    </row>
    <row r="3845" spans="33:38">
      <c r="AG3845"/>
      <c r="AK3845" s="36">
        <v>5628</v>
      </c>
      <c r="AL3845" s="7">
        <v>120</v>
      </c>
    </row>
    <row r="3846" spans="33:38">
      <c r="AG3846"/>
      <c r="AK3846" s="36">
        <v>5415</v>
      </c>
      <c r="AL3846" s="7">
        <v>105</v>
      </c>
    </row>
    <row r="3847" spans="33:38">
      <c r="AG3847"/>
      <c r="AK3847" s="36">
        <v>5412</v>
      </c>
      <c r="AL3847" s="7">
        <v>105</v>
      </c>
    </row>
    <row r="3848" spans="33:38">
      <c r="AG3848"/>
      <c r="AK3848" s="36">
        <v>5509.5</v>
      </c>
      <c r="AL3848" s="7">
        <v>110</v>
      </c>
    </row>
    <row r="3849" spans="33:38">
      <c r="AG3849"/>
      <c r="AK3849" s="36">
        <v>5278.5</v>
      </c>
      <c r="AL3849" s="7">
        <v>100</v>
      </c>
    </row>
    <row r="3850" spans="33:38">
      <c r="AG3850"/>
      <c r="AK3850" s="36">
        <v>5148</v>
      </c>
      <c r="AL3850" s="7">
        <v>95</v>
      </c>
    </row>
    <row r="3851" spans="33:38">
      <c r="AG3851"/>
      <c r="AK3851" s="36">
        <v>4983</v>
      </c>
      <c r="AL3851" s="7">
        <v>90</v>
      </c>
    </row>
    <row r="3852" spans="33:38">
      <c r="AG3852"/>
      <c r="AK3852" s="36">
        <v>4899</v>
      </c>
      <c r="AL3852" s="7">
        <v>90</v>
      </c>
    </row>
    <row r="3853" spans="33:38">
      <c r="AG3853"/>
      <c r="AK3853" s="36">
        <v>5545.5</v>
      </c>
      <c r="AL3853" s="7">
        <v>120</v>
      </c>
    </row>
    <row r="3854" spans="33:38">
      <c r="AG3854"/>
      <c r="AK3854" s="36">
        <v>5616</v>
      </c>
      <c r="AL3854" s="7">
        <v>120</v>
      </c>
    </row>
    <row r="3855" spans="33:38">
      <c r="AG3855"/>
      <c r="AK3855" s="36">
        <v>5485.5</v>
      </c>
      <c r="AL3855" s="7">
        <v>110</v>
      </c>
    </row>
    <row r="3856" spans="33:38">
      <c r="AG3856"/>
      <c r="AK3856" s="36">
        <v>5164.5</v>
      </c>
      <c r="AL3856" s="7">
        <v>95</v>
      </c>
    </row>
    <row r="3857" spans="33:38">
      <c r="AG3857"/>
      <c r="AK3857" s="36">
        <v>4899</v>
      </c>
      <c r="AL3857" s="7">
        <v>90</v>
      </c>
    </row>
    <row r="3858" spans="33:38">
      <c r="AG3858"/>
      <c r="AK3858" s="36">
        <v>4600.5</v>
      </c>
      <c r="AL3858" s="7">
        <v>90</v>
      </c>
    </row>
    <row r="3859" spans="33:38">
      <c r="AG3859"/>
      <c r="AK3859" s="36">
        <v>3064.5</v>
      </c>
      <c r="AL3859" s="7">
        <v>50</v>
      </c>
    </row>
    <row r="3860" spans="33:38">
      <c r="AG3860"/>
      <c r="AK3860" s="36">
        <v>4225.5</v>
      </c>
      <c r="AL3860" s="7">
        <v>90</v>
      </c>
    </row>
    <row r="3861" spans="33:38">
      <c r="AG3861"/>
      <c r="AK3861" s="36">
        <v>4140</v>
      </c>
      <c r="AL3861" s="7">
        <v>90</v>
      </c>
    </row>
    <row r="3862" spans="33:38">
      <c r="AG3862"/>
      <c r="AK3862" s="36">
        <v>3936</v>
      </c>
      <c r="AL3862" s="7">
        <v>90</v>
      </c>
    </row>
    <row r="3863" spans="33:38">
      <c r="AG3863"/>
      <c r="AK3863" s="36">
        <v>3958.5</v>
      </c>
      <c r="AL3863" s="7">
        <v>90</v>
      </c>
    </row>
    <row r="3864" spans="33:38">
      <c r="AG3864"/>
      <c r="AK3864" s="36">
        <v>3718.5</v>
      </c>
      <c r="AL3864" s="7">
        <v>90</v>
      </c>
    </row>
    <row r="3865" spans="33:38">
      <c r="AG3865"/>
      <c r="AK3865" s="36">
        <v>3541.5</v>
      </c>
      <c r="AL3865" s="7">
        <v>75</v>
      </c>
    </row>
    <row r="3866" spans="33:38">
      <c r="AG3866"/>
      <c r="AK3866" s="36">
        <v>3543</v>
      </c>
      <c r="AL3866" s="7">
        <v>75</v>
      </c>
    </row>
    <row r="3867" spans="33:38">
      <c r="AG3867"/>
      <c r="AK3867" s="36">
        <v>3633</v>
      </c>
      <c r="AL3867" s="7">
        <v>90</v>
      </c>
    </row>
    <row r="3868" spans="33:38">
      <c r="AG3868"/>
      <c r="AK3868" s="36">
        <v>4056</v>
      </c>
      <c r="AL3868" s="7">
        <v>90</v>
      </c>
    </row>
    <row r="3869" spans="33:38">
      <c r="AG3869"/>
      <c r="AK3869" s="36">
        <v>4206</v>
      </c>
      <c r="AL3869" s="7">
        <v>90</v>
      </c>
    </row>
    <row r="3870" spans="33:38">
      <c r="AG3870"/>
      <c r="AK3870" s="36">
        <v>4128</v>
      </c>
      <c r="AL3870" s="7">
        <v>90</v>
      </c>
    </row>
    <row r="3871" spans="33:38">
      <c r="AG3871"/>
      <c r="AK3871" s="36">
        <v>4249.5</v>
      </c>
      <c r="AL3871" s="7">
        <v>90</v>
      </c>
    </row>
    <row r="3872" spans="33:38">
      <c r="AG3872"/>
      <c r="AK3872" s="36">
        <v>4228.5</v>
      </c>
      <c r="AL3872" s="7">
        <v>90</v>
      </c>
    </row>
    <row r="3873" spans="33:38">
      <c r="AG3873"/>
      <c r="AK3873" s="36">
        <v>3984</v>
      </c>
      <c r="AL3873" s="7">
        <v>90</v>
      </c>
    </row>
    <row r="3874" spans="33:38">
      <c r="AG3874"/>
      <c r="AK3874" s="36">
        <v>4027.5</v>
      </c>
      <c r="AL3874" s="7">
        <v>90</v>
      </c>
    </row>
    <row r="3875" spans="33:38">
      <c r="AG3875"/>
      <c r="AK3875" s="36">
        <v>4024.5</v>
      </c>
      <c r="AL3875" s="7">
        <v>90</v>
      </c>
    </row>
    <row r="3876" spans="33:38">
      <c r="AG3876"/>
      <c r="AK3876" s="36">
        <v>4161</v>
      </c>
      <c r="AL3876" s="7">
        <v>90</v>
      </c>
    </row>
    <row r="3877" spans="33:38">
      <c r="AG3877"/>
      <c r="AK3877" s="36">
        <v>5110.5</v>
      </c>
      <c r="AL3877" s="7">
        <v>95</v>
      </c>
    </row>
    <row r="3878" spans="33:38">
      <c r="AG3878"/>
      <c r="AK3878" s="36">
        <v>5076</v>
      </c>
      <c r="AL3878" s="7">
        <v>90</v>
      </c>
    </row>
    <row r="3879" spans="33:38">
      <c r="AG3879"/>
      <c r="AK3879" s="36">
        <v>4954.5</v>
      </c>
      <c r="AL3879" s="7">
        <v>90</v>
      </c>
    </row>
    <row r="3880" spans="33:38">
      <c r="AG3880"/>
      <c r="AK3880" s="36">
        <v>4596</v>
      </c>
      <c r="AL3880" s="7">
        <v>90</v>
      </c>
    </row>
    <row r="3881" spans="33:38">
      <c r="AG3881"/>
      <c r="AK3881" s="36">
        <v>4395</v>
      </c>
      <c r="AL3881" s="7">
        <v>90</v>
      </c>
    </row>
    <row r="3882" spans="33:38">
      <c r="AG3882"/>
      <c r="AK3882" s="36">
        <v>4135.5</v>
      </c>
      <c r="AL3882" s="7">
        <v>90</v>
      </c>
    </row>
    <row r="3883" spans="33:38">
      <c r="AG3883"/>
      <c r="AK3883" s="36">
        <v>3801</v>
      </c>
      <c r="AL3883" s="7">
        <v>90</v>
      </c>
    </row>
    <row r="3884" spans="33:38">
      <c r="AG3884"/>
      <c r="AK3884" s="36">
        <v>3808.5</v>
      </c>
      <c r="AL3884" s="7">
        <v>90</v>
      </c>
    </row>
    <row r="3885" spans="33:38">
      <c r="AG3885"/>
      <c r="AK3885" s="36">
        <v>3777</v>
      </c>
      <c r="AL3885" s="7">
        <v>90</v>
      </c>
    </row>
    <row r="3886" spans="33:38">
      <c r="AG3886"/>
      <c r="AK3886" s="36">
        <v>3778.5</v>
      </c>
      <c r="AL3886" s="7">
        <v>90</v>
      </c>
    </row>
    <row r="3887" spans="33:38">
      <c r="AG3887"/>
      <c r="AK3887" s="36">
        <v>3934.5</v>
      </c>
      <c r="AL3887" s="7">
        <v>90</v>
      </c>
    </row>
    <row r="3888" spans="33:38">
      <c r="AG3888"/>
      <c r="AK3888" s="36">
        <v>3915</v>
      </c>
      <c r="AL3888" s="7">
        <v>90</v>
      </c>
    </row>
    <row r="3889" spans="33:38">
      <c r="AG3889"/>
      <c r="AK3889" s="36">
        <v>4138.5</v>
      </c>
      <c r="AL3889" s="7">
        <v>90</v>
      </c>
    </row>
    <row r="3890" spans="33:38">
      <c r="AG3890"/>
      <c r="AK3890" s="36">
        <v>5023.5</v>
      </c>
      <c r="AL3890" s="7">
        <v>90</v>
      </c>
    </row>
    <row r="3891" spans="33:38">
      <c r="AG3891"/>
      <c r="AK3891" s="36">
        <v>5500.5</v>
      </c>
      <c r="AL3891" s="7">
        <v>110</v>
      </c>
    </row>
    <row r="3892" spans="33:38">
      <c r="AG3892"/>
      <c r="AK3892" s="36">
        <v>5797.5</v>
      </c>
      <c r="AL3892" s="7">
        <v>130</v>
      </c>
    </row>
    <row r="3893" spans="33:38">
      <c r="AG3893"/>
      <c r="AK3893" s="36">
        <v>5952</v>
      </c>
      <c r="AL3893" s="7">
        <v>140</v>
      </c>
    </row>
    <row r="3894" spans="33:38">
      <c r="AG3894"/>
      <c r="AK3894" s="36">
        <v>5857.5</v>
      </c>
      <c r="AL3894" s="7">
        <v>130</v>
      </c>
    </row>
    <row r="3895" spans="33:38">
      <c r="AG3895"/>
      <c r="AK3895" s="36">
        <v>5964</v>
      </c>
      <c r="AL3895" s="7">
        <v>140</v>
      </c>
    </row>
    <row r="3896" spans="33:38">
      <c r="AG3896"/>
      <c r="AK3896" s="36">
        <v>5734.5</v>
      </c>
      <c r="AL3896" s="7">
        <v>130</v>
      </c>
    </row>
    <row r="3897" spans="33:38">
      <c r="AG3897"/>
      <c r="AK3897" s="36">
        <v>5719.5</v>
      </c>
      <c r="AL3897" s="7">
        <v>120</v>
      </c>
    </row>
    <row r="3898" spans="33:38">
      <c r="AG3898"/>
      <c r="AK3898" s="36">
        <v>5773.5</v>
      </c>
      <c r="AL3898" s="7">
        <v>130</v>
      </c>
    </row>
    <row r="3899" spans="33:38">
      <c r="AG3899"/>
      <c r="AK3899" s="36">
        <v>5616</v>
      </c>
      <c r="AL3899" s="7">
        <v>120</v>
      </c>
    </row>
    <row r="3900" spans="33:38">
      <c r="AG3900"/>
      <c r="AK3900" s="36">
        <v>5472</v>
      </c>
      <c r="AL3900" s="7">
        <v>110</v>
      </c>
    </row>
    <row r="3901" spans="33:38">
      <c r="AG3901"/>
      <c r="AK3901" s="36">
        <v>6031.5</v>
      </c>
      <c r="AL3901" s="7">
        <v>140</v>
      </c>
    </row>
    <row r="3902" spans="33:38">
      <c r="AG3902"/>
      <c r="AK3902" s="36">
        <v>5986.5</v>
      </c>
      <c r="AL3902" s="7">
        <v>140</v>
      </c>
    </row>
    <row r="3903" spans="33:38">
      <c r="AG3903"/>
      <c r="AK3903" s="36">
        <v>5845.5</v>
      </c>
      <c r="AL3903" s="7">
        <v>130</v>
      </c>
    </row>
    <row r="3904" spans="33:38">
      <c r="AG3904"/>
      <c r="AK3904" s="36">
        <v>5389.5</v>
      </c>
      <c r="AL3904" s="7">
        <v>105</v>
      </c>
    </row>
    <row r="3905" spans="33:38">
      <c r="AG3905"/>
      <c r="AK3905" s="36">
        <v>4911</v>
      </c>
      <c r="AL3905" s="7">
        <v>90</v>
      </c>
    </row>
    <row r="3906" spans="33:38">
      <c r="AG3906"/>
      <c r="AK3906" s="36">
        <v>4567.5</v>
      </c>
      <c r="AL3906" s="7">
        <v>90</v>
      </c>
    </row>
    <row r="3907" spans="33:38">
      <c r="AG3907"/>
      <c r="AK3907" s="36">
        <v>4378.5</v>
      </c>
      <c r="AL3907" s="7">
        <v>90</v>
      </c>
    </row>
    <row r="3908" spans="33:38">
      <c r="AG3908"/>
      <c r="AK3908" s="36">
        <v>4291.5</v>
      </c>
      <c r="AL3908" s="7">
        <v>90</v>
      </c>
    </row>
    <row r="3909" spans="33:38">
      <c r="AG3909"/>
      <c r="AK3909" s="36">
        <v>4197</v>
      </c>
      <c r="AL3909" s="7">
        <v>90</v>
      </c>
    </row>
    <row r="3910" spans="33:38">
      <c r="AG3910"/>
      <c r="AK3910" s="36">
        <v>4123.5</v>
      </c>
      <c r="AL3910" s="7">
        <v>90</v>
      </c>
    </row>
    <row r="3911" spans="33:38">
      <c r="AG3911"/>
      <c r="AK3911" s="36">
        <v>4260</v>
      </c>
      <c r="AL3911" s="7">
        <v>90</v>
      </c>
    </row>
    <row r="3912" spans="33:38">
      <c r="AG3912"/>
      <c r="AK3912" s="36">
        <v>4135.5</v>
      </c>
      <c r="AL3912" s="7">
        <v>90</v>
      </c>
    </row>
    <row r="3913" spans="33:38">
      <c r="AG3913"/>
      <c r="AK3913" s="36">
        <v>4396.5</v>
      </c>
      <c r="AL3913" s="7">
        <v>90</v>
      </c>
    </row>
    <row r="3914" spans="33:38">
      <c r="AG3914"/>
      <c r="AK3914" s="36">
        <v>5104.5</v>
      </c>
      <c r="AL3914" s="7">
        <v>95</v>
      </c>
    </row>
    <row r="3915" spans="33:38">
      <c r="AG3915"/>
      <c r="AK3915" s="36">
        <v>5590.5</v>
      </c>
      <c r="AL3915" s="7">
        <v>120</v>
      </c>
    </row>
    <row r="3916" spans="33:38">
      <c r="AG3916"/>
      <c r="AK3916" s="36">
        <v>5848.5</v>
      </c>
      <c r="AL3916" s="7">
        <v>130</v>
      </c>
    </row>
    <row r="3917" spans="33:38">
      <c r="AG3917"/>
      <c r="AK3917" s="36">
        <v>5982</v>
      </c>
      <c r="AL3917" s="7">
        <v>140</v>
      </c>
    </row>
    <row r="3918" spans="33:38">
      <c r="AG3918"/>
      <c r="AK3918" s="36">
        <v>5754</v>
      </c>
      <c r="AL3918" s="7">
        <v>130</v>
      </c>
    </row>
    <row r="3919" spans="33:38">
      <c r="AG3919"/>
      <c r="AK3919" s="36">
        <v>5851.5</v>
      </c>
      <c r="AL3919" s="7">
        <v>130</v>
      </c>
    </row>
    <row r="3920" spans="33:38">
      <c r="AG3920"/>
      <c r="AK3920" s="36">
        <v>5965.5</v>
      </c>
      <c r="AL3920" s="7">
        <v>140</v>
      </c>
    </row>
    <row r="3921" spans="33:38">
      <c r="AG3921"/>
      <c r="AK3921" s="36">
        <v>5817</v>
      </c>
      <c r="AL3921" s="7">
        <v>130</v>
      </c>
    </row>
    <row r="3922" spans="33:38">
      <c r="AG3922"/>
      <c r="AK3922" s="36">
        <v>5754</v>
      </c>
      <c r="AL3922" s="7">
        <v>130</v>
      </c>
    </row>
    <row r="3923" spans="33:38">
      <c r="AG3923"/>
      <c r="AK3923" s="36">
        <v>5602.5</v>
      </c>
      <c r="AL3923" s="7">
        <v>120</v>
      </c>
    </row>
    <row r="3924" spans="33:38">
      <c r="AG3924"/>
      <c r="AK3924" s="36">
        <v>5509.5</v>
      </c>
      <c r="AL3924" s="7">
        <v>110</v>
      </c>
    </row>
    <row r="3925" spans="33:38">
      <c r="AG3925"/>
      <c r="AK3925" s="36">
        <v>6003</v>
      </c>
      <c r="AL3925" s="7">
        <v>140</v>
      </c>
    </row>
    <row r="3926" spans="33:38">
      <c r="AG3926"/>
      <c r="AK3926" s="36">
        <v>5874</v>
      </c>
      <c r="AL3926" s="7">
        <v>130</v>
      </c>
    </row>
    <row r="3927" spans="33:38">
      <c r="AG3927"/>
      <c r="AK3927" s="36">
        <v>5638.5</v>
      </c>
      <c r="AL3927" s="7">
        <v>120</v>
      </c>
    </row>
    <row r="3928" spans="33:38">
      <c r="AG3928"/>
      <c r="AK3928" s="36">
        <v>5238</v>
      </c>
      <c r="AL3928" s="7">
        <v>100</v>
      </c>
    </row>
    <row r="3929" spans="33:38">
      <c r="AG3929"/>
      <c r="AK3929" s="36">
        <v>4818</v>
      </c>
      <c r="AL3929" s="7">
        <v>90</v>
      </c>
    </row>
    <row r="3930" spans="33:38">
      <c r="AG3930"/>
      <c r="AK3930" s="36">
        <v>4492.5</v>
      </c>
      <c r="AL3930" s="7">
        <v>90</v>
      </c>
    </row>
    <row r="3931" spans="33:38">
      <c r="AG3931"/>
      <c r="AK3931" s="36">
        <v>4338</v>
      </c>
      <c r="AL3931" s="7">
        <v>90</v>
      </c>
    </row>
    <row r="3932" spans="33:38">
      <c r="AG3932"/>
      <c r="AK3932" s="36">
        <v>4210.5</v>
      </c>
      <c r="AL3932" s="7">
        <v>90</v>
      </c>
    </row>
    <row r="3933" spans="33:38">
      <c r="AG3933"/>
      <c r="AK3933" s="36">
        <v>4126.5</v>
      </c>
      <c r="AL3933" s="7">
        <v>90</v>
      </c>
    </row>
    <row r="3934" spans="33:38">
      <c r="AG3934"/>
      <c r="AK3934" s="36">
        <v>4093.5</v>
      </c>
      <c r="AL3934" s="7">
        <v>90</v>
      </c>
    </row>
    <row r="3935" spans="33:38">
      <c r="AG3935"/>
      <c r="AK3935" s="36">
        <v>4081.5</v>
      </c>
      <c r="AL3935" s="7">
        <v>90</v>
      </c>
    </row>
    <row r="3936" spans="33:38">
      <c r="AG3936"/>
      <c r="AK3936" s="36">
        <v>3787.5</v>
      </c>
      <c r="AL3936" s="7">
        <v>90</v>
      </c>
    </row>
    <row r="3937" spans="33:38">
      <c r="AG3937"/>
      <c r="AK3937" s="36">
        <v>3661.5</v>
      </c>
      <c r="AL3937" s="7">
        <v>90</v>
      </c>
    </row>
    <row r="3938" spans="33:38">
      <c r="AG3938"/>
      <c r="AK3938" s="36">
        <v>3867</v>
      </c>
      <c r="AL3938" s="7">
        <v>90</v>
      </c>
    </row>
    <row r="3939" spans="33:38">
      <c r="AG3939"/>
      <c r="AK3939" s="36">
        <v>4116</v>
      </c>
      <c r="AL3939" s="7">
        <v>90</v>
      </c>
    </row>
    <row r="3940" spans="33:38">
      <c r="AG3940"/>
      <c r="AK3940" s="36">
        <v>4410</v>
      </c>
      <c r="AL3940" s="7">
        <v>90</v>
      </c>
    </row>
    <row r="3941" spans="33:38">
      <c r="AG3941"/>
      <c r="AK3941" s="36">
        <v>4551</v>
      </c>
      <c r="AL3941" s="7">
        <v>90</v>
      </c>
    </row>
    <row r="3942" spans="33:38">
      <c r="AG3942"/>
      <c r="AK3942" s="36">
        <v>4372.5</v>
      </c>
      <c r="AL3942" s="7">
        <v>90</v>
      </c>
    </row>
    <row r="3943" spans="33:38">
      <c r="AG3943"/>
      <c r="AK3943" s="36">
        <v>4473</v>
      </c>
      <c r="AL3943" s="7">
        <v>90</v>
      </c>
    </row>
    <row r="3944" spans="33:38">
      <c r="AG3944"/>
      <c r="AK3944" s="36">
        <v>4497</v>
      </c>
      <c r="AL3944" s="7">
        <v>90</v>
      </c>
    </row>
    <row r="3945" spans="33:38">
      <c r="AG3945"/>
      <c r="AK3945" s="36">
        <v>4407</v>
      </c>
      <c r="AL3945" s="7">
        <v>90</v>
      </c>
    </row>
    <row r="3946" spans="33:38">
      <c r="AG3946"/>
      <c r="AK3946" s="36">
        <v>4204.5</v>
      </c>
      <c r="AL3946" s="7">
        <v>90</v>
      </c>
    </row>
    <row r="3947" spans="33:38">
      <c r="AG3947"/>
      <c r="AK3947" s="36">
        <v>4216.5</v>
      </c>
      <c r="AL3947" s="7">
        <v>90</v>
      </c>
    </row>
    <row r="3948" spans="33:38">
      <c r="AG3948"/>
      <c r="AK3948" s="36">
        <v>4653</v>
      </c>
      <c r="AL3948" s="7">
        <v>90</v>
      </c>
    </row>
    <row r="3949" spans="33:38">
      <c r="AG3949"/>
      <c r="AK3949" s="36">
        <v>5170.5</v>
      </c>
      <c r="AL3949" s="7">
        <v>95</v>
      </c>
    </row>
    <row r="3950" spans="33:38">
      <c r="AG3950"/>
      <c r="AK3950" s="36">
        <v>5136</v>
      </c>
      <c r="AL3950" s="7">
        <v>95</v>
      </c>
    </row>
    <row r="3951" spans="33:38">
      <c r="AG3951"/>
      <c r="AK3951" s="36">
        <v>3912</v>
      </c>
      <c r="AL3951" s="7">
        <v>90</v>
      </c>
    </row>
    <row r="3952" spans="33:38">
      <c r="AG3952"/>
      <c r="AK3952" s="36">
        <v>4338</v>
      </c>
      <c r="AL3952" s="7">
        <v>90</v>
      </c>
    </row>
    <row r="3953" spans="33:38">
      <c r="AG3953"/>
      <c r="AK3953" s="36">
        <v>4338</v>
      </c>
      <c r="AL3953" s="7">
        <v>90</v>
      </c>
    </row>
    <row r="3954" spans="33:38">
      <c r="AG3954"/>
      <c r="AK3954" s="36">
        <v>3996</v>
      </c>
      <c r="AL3954" s="7">
        <v>90</v>
      </c>
    </row>
    <row r="3955" spans="33:38">
      <c r="AG3955"/>
      <c r="AK3955" s="36">
        <v>3891</v>
      </c>
      <c r="AL3955" s="7">
        <v>90</v>
      </c>
    </row>
    <row r="3956" spans="33:38">
      <c r="AG3956"/>
      <c r="AK3956" s="36">
        <v>3810</v>
      </c>
      <c r="AL3956" s="7">
        <v>90</v>
      </c>
    </row>
    <row r="3957" spans="33:38">
      <c r="AG3957"/>
      <c r="AK3957" s="36">
        <v>3756</v>
      </c>
      <c r="AL3957" s="7">
        <v>90</v>
      </c>
    </row>
    <row r="3958" spans="33:38">
      <c r="AG3958"/>
      <c r="AK3958" s="36">
        <v>3636</v>
      </c>
      <c r="AL3958" s="7">
        <v>90</v>
      </c>
    </row>
    <row r="3959" spans="33:38">
      <c r="AG3959"/>
      <c r="AK3959" s="36">
        <v>3835.5</v>
      </c>
      <c r="AL3959" s="7">
        <v>90</v>
      </c>
    </row>
    <row r="3960" spans="33:38">
      <c r="AG3960"/>
      <c r="AK3960" s="36">
        <v>3862.5</v>
      </c>
      <c r="AL3960" s="7">
        <v>90</v>
      </c>
    </row>
    <row r="3961" spans="33:38">
      <c r="AG3961"/>
      <c r="AK3961" s="36">
        <v>4023</v>
      </c>
      <c r="AL3961" s="7">
        <v>90</v>
      </c>
    </row>
    <row r="3962" spans="33:38">
      <c r="AG3962"/>
      <c r="AK3962" s="36">
        <v>4813.5</v>
      </c>
      <c r="AL3962" s="7">
        <v>90</v>
      </c>
    </row>
    <row r="3963" spans="33:38">
      <c r="AG3963"/>
      <c r="AK3963" s="36">
        <v>5395.5</v>
      </c>
      <c r="AL3963" s="7">
        <v>105</v>
      </c>
    </row>
    <row r="3964" spans="33:38">
      <c r="AG3964"/>
      <c r="AK3964" s="36">
        <v>5706</v>
      </c>
      <c r="AL3964" s="7">
        <v>120</v>
      </c>
    </row>
    <row r="3965" spans="33:38">
      <c r="AG3965"/>
      <c r="AK3965" s="36">
        <v>5962.5</v>
      </c>
      <c r="AL3965" s="7">
        <v>140</v>
      </c>
    </row>
    <row r="3966" spans="33:38">
      <c r="AG3966"/>
      <c r="AK3966" s="36">
        <v>5595</v>
      </c>
      <c r="AL3966" s="7">
        <v>120</v>
      </c>
    </row>
    <row r="3967" spans="33:38">
      <c r="AG3967"/>
      <c r="AK3967" s="36">
        <v>5707.5</v>
      </c>
      <c r="AL3967" s="7">
        <v>120</v>
      </c>
    </row>
    <row r="3968" spans="33:38">
      <c r="AG3968"/>
      <c r="AK3968" s="36">
        <v>5824.5</v>
      </c>
      <c r="AL3968" s="7">
        <v>130</v>
      </c>
    </row>
    <row r="3969" spans="33:38">
      <c r="AG3969"/>
      <c r="AK3969" s="36">
        <v>5659.5</v>
      </c>
      <c r="AL3969" s="7">
        <v>120</v>
      </c>
    </row>
    <row r="3970" spans="33:38">
      <c r="AG3970"/>
      <c r="AK3970" s="36">
        <v>5583</v>
      </c>
      <c r="AL3970" s="7">
        <v>120</v>
      </c>
    </row>
    <row r="3971" spans="33:38">
      <c r="AG3971"/>
      <c r="AK3971" s="36">
        <v>5517</v>
      </c>
      <c r="AL3971" s="7">
        <v>110</v>
      </c>
    </row>
    <row r="3972" spans="33:38">
      <c r="AG3972"/>
      <c r="AK3972" s="36">
        <v>5490</v>
      </c>
      <c r="AL3972" s="7">
        <v>110</v>
      </c>
    </row>
    <row r="3973" spans="33:38">
      <c r="AG3973"/>
      <c r="AK3973" s="36">
        <v>5974.5</v>
      </c>
      <c r="AL3973" s="7">
        <v>140</v>
      </c>
    </row>
    <row r="3974" spans="33:38">
      <c r="AG3974"/>
      <c r="AK3974" s="36">
        <v>5770.5</v>
      </c>
      <c r="AL3974" s="7">
        <v>130</v>
      </c>
    </row>
    <row r="3975" spans="33:38">
      <c r="AG3975"/>
      <c r="AK3975" s="36">
        <v>5587.5</v>
      </c>
      <c r="AL3975" s="7">
        <v>120</v>
      </c>
    </row>
    <row r="3976" spans="33:38">
      <c r="AG3976"/>
      <c r="AK3976" s="36">
        <v>5230.5</v>
      </c>
      <c r="AL3976" s="7">
        <v>100</v>
      </c>
    </row>
    <row r="3977" spans="33:38">
      <c r="AG3977"/>
      <c r="AK3977" s="36">
        <v>4888.5</v>
      </c>
      <c r="AL3977" s="7">
        <v>90</v>
      </c>
    </row>
    <row r="3978" spans="33:38">
      <c r="AG3978"/>
      <c r="AK3978" s="36">
        <v>4476</v>
      </c>
      <c r="AL3978" s="7">
        <v>90</v>
      </c>
    </row>
    <row r="3979" spans="33:38">
      <c r="AG3979"/>
      <c r="AK3979" s="36">
        <v>4282.5</v>
      </c>
      <c r="AL3979" s="7">
        <v>90</v>
      </c>
    </row>
    <row r="3980" spans="33:38">
      <c r="AG3980"/>
      <c r="AK3980" s="36">
        <v>4087.5</v>
      </c>
      <c r="AL3980" s="7">
        <v>90</v>
      </c>
    </row>
    <row r="3981" spans="33:38">
      <c r="AG3981"/>
      <c r="AK3981" s="36">
        <v>4045.5</v>
      </c>
      <c r="AL3981" s="7">
        <v>90</v>
      </c>
    </row>
    <row r="3982" spans="33:38">
      <c r="AG3982"/>
      <c r="AK3982" s="36">
        <v>4035</v>
      </c>
      <c r="AL3982" s="7">
        <v>90</v>
      </c>
    </row>
    <row r="3983" spans="33:38">
      <c r="AG3983"/>
      <c r="AK3983" s="36">
        <v>4140</v>
      </c>
      <c r="AL3983" s="7">
        <v>90</v>
      </c>
    </row>
    <row r="3984" spans="33:38">
      <c r="AG3984"/>
      <c r="AK3984" s="36">
        <v>4047</v>
      </c>
      <c r="AL3984" s="7">
        <v>90</v>
      </c>
    </row>
    <row r="3985" spans="33:38">
      <c r="AG3985"/>
      <c r="AK3985" s="36">
        <v>4195.5</v>
      </c>
      <c r="AL3985" s="7">
        <v>90</v>
      </c>
    </row>
    <row r="3986" spans="33:38">
      <c r="AG3986"/>
      <c r="AK3986" s="36">
        <v>4858.5</v>
      </c>
      <c r="AL3986" s="7">
        <v>90</v>
      </c>
    </row>
    <row r="3987" spans="33:38">
      <c r="AG3987"/>
      <c r="AK3987" s="36">
        <v>5524.5</v>
      </c>
      <c r="AL3987" s="7">
        <v>110</v>
      </c>
    </row>
    <row r="3988" spans="33:38">
      <c r="AG3988"/>
      <c r="AK3988" s="36">
        <v>5767.5</v>
      </c>
      <c r="AL3988" s="7">
        <v>130</v>
      </c>
    </row>
    <row r="3989" spans="33:38">
      <c r="AG3989"/>
      <c r="AK3989" s="36">
        <v>5937</v>
      </c>
      <c r="AL3989" s="7">
        <v>140</v>
      </c>
    </row>
    <row r="3990" spans="33:38">
      <c r="AG3990"/>
      <c r="AK3990" s="36">
        <v>5763</v>
      </c>
      <c r="AL3990" s="7">
        <v>130</v>
      </c>
    </row>
    <row r="3991" spans="33:38">
      <c r="AG3991"/>
      <c r="AK3991" s="36">
        <v>5877</v>
      </c>
      <c r="AL3991" s="7">
        <v>130</v>
      </c>
    </row>
    <row r="3992" spans="33:38">
      <c r="AG3992"/>
      <c r="AK3992" s="36">
        <v>5938.5</v>
      </c>
      <c r="AL3992" s="7">
        <v>140</v>
      </c>
    </row>
    <row r="3993" spans="33:38">
      <c r="AG3993"/>
      <c r="AK3993" s="36">
        <v>5847</v>
      </c>
      <c r="AL3993" s="7">
        <v>130</v>
      </c>
    </row>
    <row r="3994" spans="33:38">
      <c r="AG3994"/>
      <c r="AK3994" s="36">
        <v>5707.5</v>
      </c>
      <c r="AL3994" s="7">
        <v>120</v>
      </c>
    </row>
    <row r="3995" spans="33:38">
      <c r="AG3995"/>
      <c r="AK3995" s="36">
        <v>5575.5</v>
      </c>
      <c r="AL3995" s="7">
        <v>120</v>
      </c>
    </row>
    <row r="3996" spans="33:38">
      <c r="AG3996"/>
      <c r="AK3996" s="36">
        <v>5559</v>
      </c>
      <c r="AL3996" s="7">
        <v>120</v>
      </c>
    </row>
    <row r="3997" spans="33:38">
      <c r="AG3997"/>
      <c r="AK3997" s="36">
        <v>5884.5</v>
      </c>
      <c r="AL3997" s="7">
        <v>130</v>
      </c>
    </row>
    <row r="3998" spans="33:38">
      <c r="AG3998"/>
      <c r="AK3998" s="36">
        <v>5850</v>
      </c>
      <c r="AL3998" s="7">
        <v>130</v>
      </c>
    </row>
    <row r="3999" spans="33:38">
      <c r="AG3999"/>
      <c r="AK3999" s="36">
        <v>5640</v>
      </c>
      <c r="AL3999" s="7">
        <v>120</v>
      </c>
    </row>
    <row r="4000" spans="33:38">
      <c r="AG4000"/>
      <c r="AK4000" s="36">
        <v>5242.5</v>
      </c>
      <c r="AL4000" s="7">
        <v>100</v>
      </c>
    </row>
    <row r="4001" spans="33:38">
      <c r="AG4001"/>
      <c r="AK4001" s="36">
        <v>4798.5</v>
      </c>
      <c r="AL4001" s="7">
        <v>90</v>
      </c>
    </row>
    <row r="4002" spans="33:38">
      <c r="AG4002"/>
      <c r="AK4002" s="36">
        <v>3871.5</v>
      </c>
      <c r="AL4002" s="7">
        <v>90</v>
      </c>
    </row>
    <row r="4003" spans="33:38">
      <c r="AG4003"/>
      <c r="AK4003" s="36">
        <v>4249.5</v>
      </c>
      <c r="AL4003" s="7">
        <v>90</v>
      </c>
    </row>
    <row r="4004" spans="33:38">
      <c r="AG4004"/>
      <c r="AK4004" s="36">
        <v>4152</v>
      </c>
      <c r="AL4004" s="7">
        <v>90</v>
      </c>
    </row>
    <row r="4005" spans="33:38">
      <c r="AG4005"/>
      <c r="AK4005" s="36">
        <v>4095</v>
      </c>
      <c r="AL4005" s="7">
        <v>90</v>
      </c>
    </row>
    <row r="4006" spans="33:38">
      <c r="AG4006"/>
      <c r="AK4006" s="36">
        <v>4080</v>
      </c>
      <c r="AL4006" s="7">
        <v>90</v>
      </c>
    </row>
    <row r="4007" spans="33:38">
      <c r="AG4007"/>
      <c r="AK4007" s="36">
        <v>4078.5</v>
      </c>
      <c r="AL4007" s="7">
        <v>90</v>
      </c>
    </row>
    <row r="4008" spans="33:38">
      <c r="AG4008"/>
      <c r="AK4008" s="36">
        <v>3864</v>
      </c>
      <c r="AL4008" s="7">
        <v>90</v>
      </c>
    </row>
    <row r="4009" spans="33:38">
      <c r="AG4009"/>
      <c r="AK4009" s="36">
        <v>3981</v>
      </c>
      <c r="AL4009" s="7">
        <v>90</v>
      </c>
    </row>
    <row r="4010" spans="33:38">
      <c r="AG4010"/>
      <c r="AK4010" s="36">
        <v>4636.5</v>
      </c>
      <c r="AL4010" s="7">
        <v>90</v>
      </c>
    </row>
    <row r="4011" spans="33:38">
      <c r="AG4011"/>
      <c r="AK4011" s="36">
        <v>5022</v>
      </c>
      <c r="AL4011" s="7">
        <v>90</v>
      </c>
    </row>
    <row r="4012" spans="33:38">
      <c r="AG4012"/>
      <c r="AK4012" s="36">
        <v>5376</v>
      </c>
      <c r="AL4012" s="7">
        <v>105</v>
      </c>
    </row>
    <row r="4013" spans="33:38">
      <c r="AG4013"/>
      <c r="AK4013" s="36">
        <v>5611.5</v>
      </c>
      <c r="AL4013" s="7">
        <v>120</v>
      </c>
    </row>
    <row r="4014" spans="33:38">
      <c r="AG4014"/>
      <c r="AK4014" s="36">
        <v>5338.5</v>
      </c>
      <c r="AL4014" s="7">
        <v>105</v>
      </c>
    </row>
    <row r="4015" spans="33:38">
      <c r="AG4015"/>
      <c r="AK4015" s="36">
        <v>5272.5</v>
      </c>
      <c r="AL4015" s="7">
        <v>100</v>
      </c>
    </row>
    <row r="4016" spans="33:38">
      <c r="AG4016"/>
      <c r="AK4016" s="36">
        <v>5403</v>
      </c>
      <c r="AL4016" s="7">
        <v>105</v>
      </c>
    </row>
    <row r="4017" spans="33:38">
      <c r="AG4017"/>
      <c r="AK4017" s="36">
        <v>5158.5</v>
      </c>
      <c r="AL4017" s="7">
        <v>95</v>
      </c>
    </row>
    <row r="4018" spans="33:38">
      <c r="AG4018"/>
      <c r="AK4018" s="36">
        <v>4951.5</v>
      </c>
      <c r="AL4018" s="7">
        <v>90</v>
      </c>
    </row>
    <row r="4019" spans="33:38">
      <c r="AG4019"/>
      <c r="AK4019" s="36">
        <v>4848</v>
      </c>
      <c r="AL4019" s="7">
        <v>90</v>
      </c>
    </row>
    <row r="4020" spans="33:38">
      <c r="AG4020"/>
      <c r="AK4020" s="36">
        <v>4810.5</v>
      </c>
      <c r="AL4020" s="7">
        <v>90</v>
      </c>
    </row>
    <row r="4021" spans="33:38">
      <c r="AG4021"/>
      <c r="AK4021" s="36">
        <v>5416.5</v>
      </c>
      <c r="AL4021" s="7">
        <v>105</v>
      </c>
    </row>
    <row r="4022" spans="33:38">
      <c r="AG4022"/>
      <c r="AK4022" s="36">
        <v>5454</v>
      </c>
      <c r="AL4022" s="7">
        <v>110</v>
      </c>
    </row>
    <row r="4023" spans="33:38">
      <c r="AG4023"/>
      <c r="AK4023" s="36">
        <v>5263.5</v>
      </c>
      <c r="AL4023" s="7">
        <v>100</v>
      </c>
    </row>
    <row r="4024" spans="33:38">
      <c r="AG4024"/>
      <c r="AK4024" s="36">
        <v>4969.5</v>
      </c>
      <c r="AL4024" s="7">
        <v>90</v>
      </c>
    </row>
    <row r="4025" spans="33:38">
      <c r="AG4025"/>
      <c r="AK4025" s="36">
        <v>4671</v>
      </c>
      <c r="AL4025" s="7">
        <v>90</v>
      </c>
    </row>
    <row r="4026" spans="33:38">
      <c r="AG4026"/>
      <c r="AK4026" s="36">
        <v>4392</v>
      </c>
      <c r="AL4026" s="7">
        <v>90</v>
      </c>
    </row>
    <row r="4027" spans="33:38">
      <c r="AG4027"/>
      <c r="AK4027" s="36">
        <v>4054.5</v>
      </c>
      <c r="AL4027" s="7">
        <v>90</v>
      </c>
    </row>
    <row r="4028" spans="33:38">
      <c r="AG4028"/>
      <c r="AK4028" s="36">
        <v>3919.5</v>
      </c>
      <c r="AL4028" s="7">
        <v>90</v>
      </c>
    </row>
    <row r="4029" spans="33:38">
      <c r="AG4029"/>
      <c r="AK4029" s="36">
        <v>3861</v>
      </c>
      <c r="AL4029" s="7">
        <v>90</v>
      </c>
    </row>
    <row r="4030" spans="33:38">
      <c r="AG4030"/>
      <c r="AK4030" s="36">
        <v>3753</v>
      </c>
      <c r="AL4030" s="7">
        <v>90</v>
      </c>
    </row>
    <row r="4031" spans="33:38">
      <c r="AG4031"/>
      <c r="AK4031" s="36">
        <v>3786</v>
      </c>
      <c r="AL4031" s="7">
        <v>90</v>
      </c>
    </row>
    <row r="4032" spans="33:38">
      <c r="AG4032"/>
      <c r="AK4032" s="36">
        <v>3762</v>
      </c>
      <c r="AL4032" s="7">
        <v>90</v>
      </c>
    </row>
    <row r="4033" spans="33:38">
      <c r="AG4033"/>
      <c r="AK4033" s="36">
        <v>3682.5</v>
      </c>
      <c r="AL4033" s="7">
        <v>90</v>
      </c>
    </row>
    <row r="4034" spans="33:38">
      <c r="AG4034"/>
      <c r="AK4034" s="36">
        <v>3763.5</v>
      </c>
      <c r="AL4034" s="7">
        <v>90</v>
      </c>
    </row>
    <row r="4035" spans="33:38">
      <c r="AG4035"/>
      <c r="AK4035" s="36">
        <v>4015.5</v>
      </c>
      <c r="AL4035" s="7">
        <v>90</v>
      </c>
    </row>
    <row r="4036" spans="33:38">
      <c r="AG4036"/>
      <c r="AK4036" s="36">
        <v>4044</v>
      </c>
      <c r="AL4036" s="7">
        <v>90</v>
      </c>
    </row>
    <row r="4037" spans="33:38">
      <c r="AG4037"/>
      <c r="AK4037" s="36">
        <v>4216.5</v>
      </c>
      <c r="AL4037" s="7">
        <v>90</v>
      </c>
    </row>
    <row r="4038" spans="33:38">
      <c r="AG4038"/>
      <c r="AK4038" s="36">
        <v>4158</v>
      </c>
      <c r="AL4038" s="7">
        <v>90</v>
      </c>
    </row>
    <row r="4039" spans="33:38">
      <c r="AG4039"/>
      <c r="AK4039" s="36">
        <v>4168.5</v>
      </c>
      <c r="AL4039" s="7">
        <v>90</v>
      </c>
    </row>
    <row r="4040" spans="33:38">
      <c r="AG4040"/>
      <c r="AK4040" s="36">
        <v>4195.5</v>
      </c>
      <c r="AL4040" s="7">
        <v>90</v>
      </c>
    </row>
    <row r="4041" spans="33:38">
      <c r="AG4041"/>
      <c r="AK4041" s="36">
        <v>4092</v>
      </c>
      <c r="AL4041" s="7">
        <v>90</v>
      </c>
    </row>
    <row r="4042" spans="33:38">
      <c r="AG4042"/>
      <c r="AK4042" s="36">
        <v>3979.5</v>
      </c>
      <c r="AL4042" s="7">
        <v>90</v>
      </c>
    </row>
    <row r="4043" spans="33:38">
      <c r="AG4043"/>
      <c r="AK4043" s="36">
        <v>3960</v>
      </c>
      <c r="AL4043" s="7">
        <v>90</v>
      </c>
    </row>
    <row r="4044" spans="33:38">
      <c r="AG4044"/>
      <c r="AK4044" s="36">
        <v>4252.5</v>
      </c>
      <c r="AL4044" s="7">
        <v>90</v>
      </c>
    </row>
    <row r="4045" spans="33:38">
      <c r="AG4045"/>
      <c r="AK4045" s="36">
        <v>5116.5</v>
      </c>
      <c r="AL4045" s="7">
        <v>95</v>
      </c>
    </row>
    <row r="4046" spans="33:38">
      <c r="AG4046"/>
      <c r="AK4046" s="36">
        <v>5164.5</v>
      </c>
      <c r="AL4046" s="7">
        <v>95</v>
      </c>
    </row>
    <row r="4047" spans="33:38">
      <c r="AG4047"/>
      <c r="AK4047" s="36">
        <v>4996.5</v>
      </c>
      <c r="AL4047" s="7">
        <v>90</v>
      </c>
    </row>
    <row r="4048" spans="33:38">
      <c r="AG4048"/>
      <c r="AK4048" s="36">
        <v>4759.5</v>
      </c>
      <c r="AL4048" s="7">
        <v>90</v>
      </c>
    </row>
    <row r="4049" spans="33:38">
      <c r="AG4049"/>
      <c r="AK4049" s="36">
        <v>4320</v>
      </c>
      <c r="AL4049" s="7">
        <v>90</v>
      </c>
    </row>
    <row r="4050" spans="33:38">
      <c r="AG4050"/>
      <c r="AK4050" s="36">
        <v>4147.5</v>
      </c>
      <c r="AL4050" s="7">
        <v>90</v>
      </c>
    </row>
    <row r="4051" spans="33:38">
      <c r="AG4051"/>
      <c r="AK4051" s="36">
        <v>3979.5</v>
      </c>
      <c r="AL4051" s="7">
        <v>90</v>
      </c>
    </row>
    <row r="4052" spans="33:38">
      <c r="AG4052"/>
      <c r="AK4052" s="36">
        <v>3862.5</v>
      </c>
      <c r="AL4052" s="7">
        <v>90</v>
      </c>
    </row>
    <row r="4053" spans="33:38">
      <c r="AG4053"/>
      <c r="AK4053" s="36">
        <v>3784.5</v>
      </c>
      <c r="AL4053" s="7">
        <v>90</v>
      </c>
    </row>
    <row r="4054" spans="33:38">
      <c r="AG4054"/>
      <c r="AK4054" s="36">
        <v>3772.5</v>
      </c>
      <c r="AL4054" s="7">
        <v>90</v>
      </c>
    </row>
    <row r="4055" spans="33:38">
      <c r="AG4055"/>
      <c r="AK4055" s="36">
        <v>3979.5</v>
      </c>
      <c r="AL4055" s="7">
        <v>90</v>
      </c>
    </row>
    <row r="4056" spans="33:38">
      <c r="AG4056"/>
      <c r="AK4056" s="36">
        <v>3850.5</v>
      </c>
      <c r="AL4056" s="7">
        <v>90</v>
      </c>
    </row>
    <row r="4057" spans="33:38">
      <c r="AG4057"/>
      <c r="AK4057" s="36">
        <v>4113</v>
      </c>
      <c r="AL4057" s="7">
        <v>90</v>
      </c>
    </row>
    <row r="4058" spans="33:38">
      <c r="AG4058"/>
      <c r="AK4058" s="36">
        <v>5047.5</v>
      </c>
      <c r="AL4058" s="7">
        <v>90</v>
      </c>
    </row>
    <row r="4059" spans="33:38">
      <c r="AG4059"/>
      <c r="AK4059" s="36">
        <v>5610</v>
      </c>
      <c r="AL4059" s="7">
        <v>120</v>
      </c>
    </row>
    <row r="4060" spans="33:38">
      <c r="AG4060"/>
      <c r="AK4060" s="36">
        <v>5827.5</v>
      </c>
      <c r="AL4060" s="7">
        <v>130</v>
      </c>
    </row>
    <row r="4061" spans="33:38">
      <c r="AG4061"/>
      <c r="AK4061" s="36">
        <v>6040.5</v>
      </c>
      <c r="AL4061" s="7">
        <v>140</v>
      </c>
    </row>
    <row r="4062" spans="33:38">
      <c r="AG4062"/>
      <c r="AK4062" s="36">
        <v>5854.5</v>
      </c>
      <c r="AL4062" s="7">
        <v>130</v>
      </c>
    </row>
    <row r="4063" spans="33:38">
      <c r="AG4063"/>
      <c r="AK4063" s="36">
        <v>5959.5</v>
      </c>
      <c r="AL4063" s="7">
        <v>140</v>
      </c>
    </row>
    <row r="4064" spans="33:38">
      <c r="AG4064"/>
      <c r="AK4064" s="36">
        <v>6141</v>
      </c>
      <c r="AL4064" s="7">
        <v>150</v>
      </c>
    </row>
    <row r="4065" spans="33:38">
      <c r="AG4065"/>
      <c r="AK4065" s="36">
        <v>5980.5</v>
      </c>
      <c r="AL4065" s="7">
        <v>140</v>
      </c>
    </row>
    <row r="4066" spans="33:38">
      <c r="AG4066"/>
      <c r="AK4066" s="36">
        <v>5919</v>
      </c>
      <c r="AL4066" s="7">
        <v>140</v>
      </c>
    </row>
    <row r="4067" spans="33:38">
      <c r="AG4067"/>
      <c r="AK4067" s="36">
        <v>5707.5</v>
      </c>
      <c r="AL4067" s="7">
        <v>120</v>
      </c>
    </row>
    <row r="4068" spans="33:38">
      <c r="AG4068"/>
      <c r="AK4068" s="36">
        <v>5559</v>
      </c>
      <c r="AL4068" s="7">
        <v>120</v>
      </c>
    </row>
    <row r="4069" spans="33:38">
      <c r="AG4069"/>
      <c r="AK4069" s="36">
        <v>6169.5</v>
      </c>
      <c r="AL4069" s="7">
        <v>150</v>
      </c>
    </row>
    <row r="4070" spans="33:38">
      <c r="AG4070"/>
      <c r="AK4070" s="36">
        <v>6073.5</v>
      </c>
      <c r="AL4070" s="7">
        <v>140</v>
      </c>
    </row>
    <row r="4071" spans="33:38">
      <c r="AG4071"/>
      <c r="AK4071" s="36">
        <v>5886</v>
      </c>
      <c r="AL4071" s="7">
        <v>130</v>
      </c>
    </row>
    <row r="4072" spans="33:38">
      <c r="AG4072"/>
      <c r="AK4072" s="36">
        <v>5425.5</v>
      </c>
      <c r="AL4072" s="7">
        <v>110</v>
      </c>
    </row>
    <row r="4073" spans="33:38">
      <c r="AG4073"/>
      <c r="AK4073" s="36">
        <v>4966.5</v>
      </c>
      <c r="AL4073" s="7">
        <v>90</v>
      </c>
    </row>
    <row r="4074" spans="33:38">
      <c r="AG4074"/>
      <c r="AK4074" s="36">
        <v>4569</v>
      </c>
      <c r="AL4074" s="7">
        <v>90</v>
      </c>
    </row>
    <row r="4075" spans="33:38">
      <c r="AG4075"/>
      <c r="AK4075" s="36">
        <v>4453.5</v>
      </c>
      <c r="AL4075" s="7">
        <v>90</v>
      </c>
    </row>
    <row r="4076" spans="33:38">
      <c r="AG4076"/>
      <c r="AK4076" s="36">
        <v>4360.5</v>
      </c>
      <c r="AL4076" s="7">
        <v>90</v>
      </c>
    </row>
    <row r="4077" spans="33:38">
      <c r="AG4077"/>
      <c r="AK4077" s="36">
        <v>4212</v>
      </c>
      <c r="AL4077" s="7">
        <v>90</v>
      </c>
    </row>
    <row r="4078" spans="33:38">
      <c r="AG4078"/>
      <c r="AK4078" s="36">
        <v>4189.5</v>
      </c>
      <c r="AL4078" s="7">
        <v>90</v>
      </c>
    </row>
    <row r="4079" spans="33:38">
      <c r="AG4079"/>
      <c r="AK4079" s="36">
        <v>4312.5</v>
      </c>
      <c r="AL4079" s="7">
        <v>90</v>
      </c>
    </row>
    <row r="4080" spans="33:38">
      <c r="AG4080"/>
      <c r="AK4080" s="36">
        <v>4221</v>
      </c>
      <c r="AL4080" s="7">
        <v>90</v>
      </c>
    </row>
    <row r="4081" spans="33:38">
      <c r="AG4081"/>
      <c r="AK4081" s="36">
        <v>3997.5</v>
      </c>
      <c r="AL4081" s="7">
        <v>90</v>
      </c>
    </row>
    <row r="4082" spans="33:38">
      <c r="AG4082"/>
      <c r="AK4082" s="36">
        <v>5049</v>
      </c>
      <c r="AL4082" s="7">
        <v>90</v>
      </c>
    </row>
    <row r="4083" spans="33:38">
      <c r="AG4083"/>
      <c r="AK4083" s="36">
        <v>5394</v>
      </c>
      <c r="AL4083" s="7">
        <v>105</v>
      </c>
    </row>
    <row r="4084" spans="33:38">
      <c r="AG4084"/>
      <c r="AK4084" s="36">
        <v>5550</v>
      </c>
      <c r="AL4084" s="7">
        <v>120</v>
      </c>
    </row>
    <row r="4085" spans="33:38">
      <c r="AG4085"/>
      <c r="AK4085" s="36">
        <v>5728.5</v>
      </c>
      <c r="AL4085" s="7">
        <v>130</v>
      </c>
    </row>
    <row r="4086" spans="33:38">
      <c r="AG4086"/>
      <c r="AK4086" s="36">
        <v>5533.5</v>
      </c>
      <c r="AL4086" s="7">
        <v>120</v>
      </c>
    </row>
    <row r="4087" spans="33:38">
      <c r="AG4087"/>
      <c r="AK4087" s="36">
        <v>5610</v>
      </c>
      <c r="AL4087" s="7">
        <v>120</v>
      </c>
    </row>
    <row r="4088" spans="33:38">
      <c r="AG4088"/>
      <c r="AK4088" s="36">
        <v>5818.5</v>
      </c>
      <c r="AL4088" s="7">
        <v>130</v>
      </c>
    </row>
    <row r="4089" spans="33:38">
      <c r="AG4089"/>
      <c r="AK4089" s="36">
        <v>5625</v>
      </c>
      <c r="AL4089" s="7">
        <v>120</v>
      </c>
    </row>
    <row r="4090" spans="33:38">
      <c r="AG4090"/>
      <c r="AK4090" s="36">
        <v>5629.5</v>
      </c>
      <c r="AL4090" s="7">
        <v>120</v>
      </c>
    </row>
    <row r="4091" spans="33:38">
      <c r="AG4091"/>
      <c r="AK4091" s="36">
        <v>5517</v>
      </c>
      <c r="AL4091" s="7">
        <v>110</v>
      </c>
    </row>
    <row r="4092" spans="33:38">
      <c r="AG4092"/>
      <c r="AK4092" s="36">
        <v>5593.5</v>
      </c>
      <c r="AL4092" s="7">
        <v>120</v>
      </c>
    </row>
    <row r="4093" spans="33:38">
      <c r="AG4093"/>
      <c r="AK4093" s="36">
        <v>5808</v>
      </c>
      <c r="AL4093" s="7">
        <v>130</v>
      </c>
    </row>
    <row r="4094" spans="33:38">
      <c r="AG4094"/>
      <c r="AK4094" s="36">
        <v>5757</v>
      </c>
      <c r="AL4094" s="7">
        <v>130</v>
      </c>
    </row>
    <row r="4095" spans="33:38">
      <c r="AG4095"/>
      <c r="AK4095" s="36">
        <v>5541</v>
      </c>
      <c r="AL4095" s="7">
        <v>120</v>
      </c>
    </row>
    <row r="4096" spans="33:38">
      <c r="AG4096"/>
      <c r="AK4096" s="36">
        <v>5004</v>
      </c>
      <c r="AL4096" s="7">
        <v>90</v>
      </c>
    </row>
    <row r="4097" spans="33:38">
      <c r="AG4097"/>
      <c r="AK4097" s="36">
        <v>4551</v>
      </c>
      <c r="AL4097" s="7">
        <v>90</v>
      </c>
    </row>
    <row r="4098" spans="33:38">
      <c r="AG4098"/>
      <c r="AK4098" s="36">
        <v>4279.5</v>
      </c>
      <c r="AL4098" s="7">
        <v>90</v>
      </c>
    </row>
    <row r="4099" spans="33:38">
      <c r="AG4099"/>
      <c r="AK4099" s="36">
        <v>4201.5</v>
      </c>
      <c r="AL4099" s="7">
        <v>90</v>
      </c>
    </row>
    <row r="4100" spans="33:38">
      <c r="AG4100"/>
      <c r="AK4100" s="36">
        <v>4006.5</v>
      </c>
      <c r="AL4100" s="7">
        <v>90</v>
      </c>
    </row>
    <row r="4101" spans="33:38">
      <c r="AG4101"/>
      <c r="AK4101" s="36">
        <v>3831</v>
      </c>
      <c r="AL4101" s="7">
        <v>90</v>
      </c>
    </row>
    <row r="4102" spans="33:38">
      <c r="AG4102"/>
      <c r="AK4102" s="36">
        <v>3886.5</v>
      </c>
      <c r="AL4102" s="7">
        <v>90</v>
      </c>
    </row>
    <row r="4103" spans="33:38">
      <c r="AG4103"/>
      <c r="AK4103" s="36">
        <v>4075.5</v>
      </c>
      <c r="AL4103" s="7">
        <v>90</v>
      </c>
    </row>
    <row r="4104" spans="33:38">
      <c r="AG4104"/>
      <c r="AK4104" s="36">
        <v>3883.5</v>
      </c>
      <c r="AL4104" s="7">
        <v>90</v>
      </c>
    </row>
    <row r="4105" spans="33:38">
      <c r="AG4105"/>
      <c r="AK4105" s="36">
        <v>4489.5</v>
      </c>
      <c r="AL4105" s="7">
        <v>90</v>
      </c>
    </row>
    <row r="4106" spans="33:38">
      <c r="AG4106"/>
      <c r="AK4106" s="36">
        <v>4836</v>
      </c>
      <c r="AL4106" s="7">
        <v>90</v>
      </c>
    </row>
    <row r="4107" spans="33:38">
      <c r="AG4107"/>
      <c r="AK4107" s="36">
        <v>5403</v>
      </c>
      <c r="AL4107" s="7">
        <v>105</v>
      </c>
    </row>
    <row r="4108" spans="33:38">
      <c r="AG4108"/>
      <c r="AK4108" s="36">
        <v>5659.5</v>
      </c>
      <c r="AL4108" s="7">
        <v>120</v>
      </c>
    </row>
    <row r="4109" spans="33:38">
      <c r="AG4109"/>
      <c r="AK4109" s="36">
        <v>5799</v>
      </c>
      <c r="AL4109" s="7">
        <v>130</v>
      </c>
    </row>
    <row r="4110" spans="33:38">
      <c r="AG4110"/>
      <c r="AK4110" s="36">
        <v>5730</v>
      </c>
      <c r="AL4110" s="7">
        <v>130</v>
      </c>
    </row>
    <row r="4111" spans="33:38">
      <c r="AG4111"/>
      <c r="AK4111" s="36">
        <v>5881.5</v>
      </c>
      <c r="AL4111" s="7">
        <v>130</v>
      </c>
    </row>
    <row r="4112" spans="33:38">
      <c r="AG4112"/>
      <c r="AK4112" s="36">
        <v>5943</v>
      </c>
      <c r="AL4112" s="7">
        <v>140</v>
      </c>
    </row>
    <row r="4113" spans="33:38">
      <c r="AG4113"/>
      <c r="AK4113" s="36">
        <v>5755.5</v>
      </c>
      <c r="AL4113" s="7">
        <v>130</v>
      </c>
    </row>
    <row r="4114" spans="33:38">
      <c r="AG4114"/>
      <c r="AK4114" s="36">
        <v>5725.5</v>
      </c>
      <c r="AL4114" s="7">
        <v>130</v>
      </c>
    </row>
    <row r="4115" spans="33:38">
      <c r="AG4115"/>
      <c r="AK4115" s="36">
        <v>5547</v>
      </c>
      <c r="AL4115" s="7">
        <v>120</v>
      </c>
    </row>
    <row r="4116" spans="33:38">
      <c r="AG4116"/>
      <c r="AK4116" s="36">
        <v>5470.5</v>
      </c>
      <c r="AL4116" s="7">
        <v>110</v>
      </c>
    </row>
    <row r="4117" spans="33:38">
      <c r="AG4117"/>
      <c r="AK4117" s="36">
        <v>6004.5</v>
      </c>
      <c r="AL4117" s="7">
        <v>140</v>
      </c>
    </row>
    <row r="4118" spans="33:38">
      <c r="AG4118"/>
      <c r="AK4118" s="36">
        <v>5989.5</v>
      </c>
      <c r="AL4118" s="7">
        <v>140</v>
      </c>
    </row>
    <row r="4119" spans="33:38">
      <c r="AG4119"/>
      <c r="AK4119" s="36">
        <v>5955</v>
      </c>
      <c r="AL4119" s="7">
        <v>140</v>
      </c>
    </row>
    <row r="4120" spans="33:38">
      <c r="AG4120"/>
      <c r="AK4120" s="36">
        <v>5262</v>
      </c>
      <c r="AL4120" s="7">
        <v>100</v>
      </c>
    </row>
    <row r="4121" spans="33:38">
      <c r="AG4121"/>
      <c r="AK4121" s="36">
        <v>4779</v>
      </c>
      <c r="AL4121" s="7">
        <v>90</v>
      </c>
    </row>
    <row r="4122" spans="33:38">
      <c r="AG4122"/>
      <c r="AK4122" s="36">
        <v>4461</v>
      </c>
      <c r="AL4122" s="7">
        <v>90</v>
      </c>
    </row>
    <row r="4123" spans="33:38">
      <c r="AG4123"/>
      <c r="AK4123" s="36">
        <v>4329</v>
      </c>
      <c r="AL4123" s="7">
        <v>90</v>
      </c>
    </row>
    <row r="4124" spans="33:38">
      <c r="AG4124"/>
      <c r="AK4124" s="36">
        <v>4224</v>
      </c>
      <c r="AL4124" s="7">
        <v>90</v>
      </c>
    </row>
    <row r="4125" spans="33:38">
      <c r="AG4125"/>
      <c r="AK4125" s="36">
        <v>4098</v>
      </c>
      <c r="AL4125" s="7">
        <v>90</v>
      </c>
    </row>
    <row r="4126" spans="33:38">
      <c r="AG4126"/>
      <c r="AK4126" s="36">
        <v>4083</v>
      </c>
      <c r="AL4126" s="7">
        <v>90</v>
      </c>
    </row>
    <row r="4127" spans="33:38">
      <c r="AG4127"/>
      <c r="AK4127" s="36">
        <v>4204.5</v>
      </c>
      <c r="AL4127" s="7">
        <v>90</v>
      </c>
    </row>
    <row r="4128" spans="33:38">
      <c r="AG4128"/>
      <c r="AK4128" s="36">
        <v>4063.5</v>
      </c>
      <c r="AL4128" s="7">
        <v>90</v>
      </c>
    </row>
    <row r="4129" spans="33:38">
      <c r="AG4129"/>
      <c r="AK4129" s="36">
        <v>4105.5</v>
      </c>
      <c r="AL4129" s="7">
        <v>90</v>
      </c>
    </row>
    <row r="4130" spans="33:38">
      <c r="AG4130"/>
      <c r="AK4130" s="36">
        <v>4882.5</v>
      </c>
      <c r="AL4130" s="7">
        <v>90</v>
      </c>
    </row>
    <row r="4131" spans="33:38">
      <c r="AG4131"/>
      <c r="AK4131" s="36">
        <v>5577</v>
      </c>
      <c r="AL4131" s="7">
        <v>120</v>
      </c>
    </row>
    <row r="4132" spans="33:38">
      <c r="AG4132"/>
      <c r="AK4132" s="36">
        <v>5815.5</v>
      </c>
      <c r="AL4132" s="7">
        <v>130</v>
      </c>
    </row>
    <row r="4133" spans="33:38">
      <c r="AG4133"/>
      <c r="AK4133" s="36">
        <v>6040.5</v>
      </c>
      <c r="AL4133" s="7">
        <v>140</v>
      </c>
    </row>
    <row r="4134" spans="33:38">
      <c r="AG4134"/>
      <c r="AK4134" s="36">
        <v>5794.5</v>
      </c>
      <c r="AL4134" s="7">
        <v>130</v>
      </c>
    </row>
    <row r="4135" spans="33:38">
      <c r="AG4135"/>
      <c r="AK4135" s="36">
        <v>5878.5</v>
      </c>
      <c r="AL4135" s="7">
        <v>130</v>
      </c>
    </row>
    <row r="4136" spans="33:38">
      <c r="AG4136"/>
      <c r="AK4136" s="36">
        <v>6057</v>
      </c>
      <c r="AL4136" s="7">
        <v>140</v>
      </c>
    </row>
    <row r="4137" spans="33:38">
      <c r="AG4137"/>
      <c r="AK4137" s="36">
        <v>5886</v>
      </c>
      <c r="AL4137" s="7">
        <v>130</v>
      </c>
    </row>
    <row r="4138" spans="33:38">
      <c r="AG4138"/>
      <c r="AK4138" s="36">
        <v>5791.5</v>
      </c>
      <c r="AL4138" s="7">
        <v>130</v>
      </c>
    </row>
    <row r="4139" spans="33:38">
      <c r="AG4139"/>
      <c r="AK4139" s="36">
        <v>5617.5</v>
      </c>
      <c r="AL4139" s="7">
        <v>120</v>
      </c>
    </row>
    <row r="4140" spans="33:38">
      <c r="AG4140"/>
      <c r="AK4140" s="36">
        <v>5517</v>
      </c>
      <c r="AL4140" s="7">
        <v>110</v>
      </c>
    </row>
    <row r="4141" spans="33:38">
      <c r="AG4141"/>
      <c r="AK4141" s="36">
        <v>5976</v>
      </c>
      <c r="AL4141" s="7">
        <v>140</v>
      </c>
    </row>
    <row r="4142" spans="33:38">
      <c r="AG4142"/>
      <c r="AK4142" s="36">
        <v>5791.5</v>
      </c>
      <c r="AL4142" s="7">
        <v>130</v>
      </c>
    </row>
    <row r="4143" spans="33:38">
      <c r="AG4143"/>
      <c r="AK4143" s="36">
        <v>5838</v>
      </c>
      <c r="AL4143" s="7">
        <v>130</v>
      </c>
    </row>
    <row r="4144" spans="33:38">
      <c r="AG4144"/>
      <c r="AK4144" s="36">
        <v>5100</v>
      </c>
      <c r="AL4144" s="7">
        <v>185</v>
      </c>
    </row>
    <row r="4145" spans="33:38">
      <c r="AG4145"/>
      <c r="AK4145" s="36">
        <v>4650</v>
      </c>
      <c r="AL4145" s="7">
        <v>90</v>
      </c>
    </row>
    <row r="4146" spans="33:38">
      <c r="AG4146"/>
      <c r="AK4146" s="36">
        <v>4332</v>
      </c>
      <c r="AL4146" s="7">
        <v>90</v>
      </c>
    </row>
    <row r="4147" spans="33:38">
      <c r="AG4147"/>
      <c r="AK4147" s="36">
        <v>4225.5</v>
      </c>
      <c r="AL4147" s="7">
        <v>90</v>
      </c>
    </row>
    <row r="4148" spans="33:38">
      <c r="AG4148"/>
      <c r="AK4148" s="36">
        <v>4114.5</v>
      </c>
      <c r="AL4148" s="7">
        <v>90</v>
      </c>
    </row>
    <row r="4149" spans="33:38">
      <c r="AG4149"/>
      <c r="AK4149" s="36">
        <v>4012.5</v>
      </c>
      <c r="AL4149" s="7">
        <v>90</v>
      </c>
    </row>
    <row r="4150" spans="33:38">
      <c r="AG4150"/>
      <c r="AK4150" s="36">
        <v>3984</v>
      </c>
      <c r="AL4150" s="7">
        <v>90</v>
      </c>
    </row>
    <row r="4151" spans="33:38">
      <c r="AG4151"/>
      <c r="AK4151" s="36">
        <v>4125</v>
      </c>
      <c r="AL4151" s="7">
        <v>90</v>
      </c>
    </row>
    <row r="4152" spans="33:38">
      <c r="AG4152"/>
      <c r="AK4152" s="36">
        <v>4045.5</v>
      </c>
      <c r="AL4152" s="7">
        <v>90</v>
      </c>
    </row>
    <row r="4153" spans="33:38">
      <c r="AG4153"/>
      <c r="AK4153" s="36">
        <v>4219.5</v>
      </c>
      <c r="AL4153" s="7">
        <v>90</v>
      </c>
    </row>
    <row r="4154" spans="33:38">
      <c r="AG4154"/>
      <c r="AK4154" s="36">
        <v>4879.5</v>
      </c>
      <c r="AL4154" s="7">
        <v>90</v>
      </c>
    </row>
    <row r="4155" spans="33:38">
      <c r="AG4155"/>
      <c r="AK4155" s="36">
        <v>5394</v>
      </c>
      <c r="AL4155" s="7">
        <v>105</v>
      </c>
    </row>
    <row r="4156" spans="33:38">
      <c r="AG4156"/>
      <c r="AK4156" s="36">
        <v>5802</v>
      </c>
      <c r="AL4156" s="7">
        <v>130</v>
      </c>
    </row>
    <row r="4157" spans="33:38">
      <c r="AG4157"/>
      <c r="AK4157" s="36">
        <v>5965.5</v>
      </c>
      <c r="AL4157" s="7">
        <v>140</v>
      </c>
    </row>
    <row r="4158" spans="33:38">
      <c r="AG4158"/>
      <c r="AK4158" s="36">
        <v>5772</v>
      </c>
      <c r="AL4158" s="7">
        <v>130</v>
      </c>
    </row>
    <row r="4159" spans="33:38">
      <c r="AG4159"/>
      <c r="AK4159" s="36">
        <v>5856</v>
      </c>
      <c r="AL4159" s="7">
        <v>130</v>
      </c>
    </row>
    <row r="4160" spans="33:38">
      <c r="AG4160"/>
      <c r="AK4160" s="36">
        <v>6030</v>
      </c>
      <c r="AL4160" s="7">
        <v>140</v>
      </c>
    </row>
    <row r="4161" spans="33:38">
      <c r="AG4161"/>
      <c r="AK4161" s="36">
        <v>5790</v>
      </c>
      <c r="AL4161" s="7">
        <v>130</v>
      </c>
    </row>
    <row r="4162" spans="33:38">
      <c r="AG4162"/>
      <c r="AK4162" s="36">
        <v>5439</v>
      </c>
      <c r="AL4162" s="7">
        <v>110</v>
      </c>
    </row>
    <row r="4163" spans="33:38">
      <c r="AG4163"/>
      <c r="AK4163" s="36">
        <v>5505</v>
      </c>
      <c r="AL4163" s="7">
        <v>110</v>
      </c>
    </row>
    <row r="4164" spans="33:38">
      <c r="AG4164"/>
      <c r="AK4164" s="36">
        <v>5538</v>
      </c>
      <c r="AL4164" s="7">
        <v>120</v>
      </c>
    </row>
    <row r="4165" spans="33:38">
      <c r="AG4165"/>
      <c r="AK4165" s="36">
        <v>5680.5</v>
      </c>
      <c r="AL4165" s="7">
        <v>120</v>
      </c>
    </row>
    <row r="4166" spans="33:38">
      <c r="AG4166"/>
      <c r="AK4166" s="36">
        <v>5671.5</v>
      </c>
      <c r="AL4166" s="7">
        <v>120</v>
      </c>
    </row>
    <row r="4167" spans="33:38">
      <c r="AG4167"/>
      <c r="AK4167" s="36">
        <v>5451</v>
      </c>
      <c r="AL4167" s="7">
        <v>110</v>
      </c>
    </row>
    <row r="4168" spans="33:38">
      <c r="AG4168"/>
      <c r="AK4168" s="36">
        <v>5031</v>
      </c>
      <c r="AL4168" s="7">
        <v>90</v>
      </c>
    </row>
    <row r="4169" spans="33:38">
      <c r="AG4169"/>
      <c r="AK4169" s="36">
        <v>4515</v>
      </c>
      <c r="AL4169" s="7">
        <v>90</v>
      </c>
    </row>
    <row r="4170" spans="33:38">
      <c r="AG4170"/>
      <c r="AK4170" s="36">
        <v>4491</v>
      </c>
      <c r="AL4170" s="7">
        <v>90</v>
      </c>
    </row>
    <row r="4171" spans="33:38">
      <c r="AG4171"/>
      <c r="AK4171" s="36">
        <v>4086</v>
      </c>
      <c r="AL4171" s="7">
        <v>90</v>
      </c>
    </row>
    <row r="4172" spans="33:38">
      <c r="AG4172"/>
      <c r="AK4172" s="36">
        <v>4018.5</v>
      </c>
      <c r="AL4172" s="7">
        <v>90</v>
      </c>
    </row>
    <row r="4173" spans="33:38">
      <c r="AG4173"/>
      <c r="AK4173" s="36">
        <v>3862.5</v>
      </c>
      <c r="AL4173" s="7">
        <v>90</v>
      </c>
    </row>
    <row r="4174" spans="33:38">
      <c r="AG4174"/>
      <c r="AK4174" s="36">
        <v>3859.5</v>
      </c>
      <c r="AL4174" s="7">
        <v>90</v>
      </c>
    </row>
    <row r="4175" spans="33:38">
      <c r="AG4175"/>
      <c r="AK4175" s="36">
        <v>3894</v>
      </c>
      <c r="AL4175" s="7">
        <v>90</v>
      </c>
    </row>
    <row r="4176" spans="33:38">
      <c r="AG4176"/>
      <c r="AK4176" s="36">
        <v>3721.5</v>
      </c>
      <c r="AL4176" s="7">
        <v>90</v>
      </c>
    </row>
    <row r="4177" spans="33:38">
      <c r="AG4177"/>
      <c r="AK4177" s="36">
        <v>3832.5</v>
      </c>
      <c r="AL4177" s="7">
        <v>90</v>
      </c>
    </row>
    <row r="4178" spans="33:38">
      <c r="AG4178"/>
      <c r="AK4178" s="36">
        <v>4408.5</v>
      </c>
      <c r="AL4178" s="7">
        <v>90</v>
      </c>
    </row>
    <row r="4179" spans="33:38">
      <c r="AG4179"/>
      <c r="AK4179" s="36">
        <v>4894.5</v>
      </c>
      <c r="AL4179" s="7">
        <v>90</v>
      </c>
    </row>
    <row r="4180" spans="33:38">
      <c r="AG4180"/>
      <c r="AK4180" s="36">
        <v>5236.5</v>
      </c>
      <c r="AL4180" s="7">
        <v>100</v>
      </c>
    </row>
    <row r="4181" spans="33:38">
      <c r="AG4181"/>
      <c r="AK4181" s="36">
        <v>5509.5</v>
      </c>
      <c r="AL4181" s="7">
        <v>110</v>
      </c>
    </row>
    <row r="4182" spans="33:38">
      <c r="AG4182"/>
      <c r="AK4182" s="36">
        <v>5335.5</v>
      </c>
      <c r="AL4182" s="7">
        <v>105</v>
      </c>
    </row>
    <row r="4183" spans="33:38">
      <c r="AG4183"/>
      <c r="AK4183" s="36">
        <v>5328</v>
      </c>
      <c r="AL4183" s="7">
        <v>105</v>
      </c>
    </row>
    <row r="4184" spans="33:38">
      <c r="AG4184"/>
      <c r="AK4184" s="36">
        <v>5364</v>
      </c>
      <c r="AL4184" s="7">
        <v>105</v>
      </c>
    </row>
    <row r="4185" spans="33:38">
      <c r="AG4185"/>
      <c r="AK4185" s="36">
        <v>5214</v>
      </c>
      <c r="AL4185" s="7">
        <v>100</v>
      </c>
    </row>
    <row r="4186" spans="33:38">
      <c r="AG4186"/>
      <c r="AK4186" s="36">
        <v>5062.5</v>
      </c>
      <c r="AL4186" s="7">
        <v>90</v>
      </c>
    </row>
    <row r="4187" spans="33:38">
      <c r="AG4187"/>
      <c r="AK4187" s="36">
        <v>4920</v>
      </c>
      <c r="AL4187" s="7">
        <v>90</v>
      </c>
    </row>
    <row r="4188" spans="33:38">
      <c r="AG4188"/>
      <c r="AK4188" s="36">
        <v>4917</v>
      </c>
      <c r="AL4188" s="7">
        <v>90</v>
      </c>
    </row>
    <row r="4189" spans="33:38">
      <c r="AG4189"/>
      <c r="AK4189" s="36">
        <v>5536.5</v>
      </c>
      <c r="AL4189" s="7">
        <v>120</v>
      </c>
    </row>
    <row r="4190" spans="33:38">
      <c r="AG4190"/>
      <c r="AK4190" s="36">
        <v>5551.5</v>
      </c>
      <c r="AL4190" s="7">
        <v>120</v>
      </c>
    </row>
    <row r="4191" spans="33:38">
      <c r="AG4191"/>
      <c r="AK4191" s="36">
        <v>5428.5</v>
      </c>
      <c r="AL4191" s="7">
        <v>110</v>
      </c>
    </row>
    <row r="4192" spans="33:38">
      <c r="AG4192"/>
      <c r="AK4192" s="36">
        <v>5148</v>
      </c>
      <c r="AL4192" s="7">
        <v>95</v>
      </c>
    </row>
    <row r="4193" spans="33:38">
      <c r="AG4193"/>
      <c r="AK4193" s="36">
        <v>4620</v>
      </c>
      <c r="AL4193" s="7">
        <v>90</v>
      </c>
    </row>
    <row r="4194" spans="33:38">
      <c r="AG4194"/>
      <c r="AK4194" s="36">
        <v>4315.5</v>
      </c>
      <c r="AL4194" s="7">
        <v>90</v>
      </c>
    </row>
    <row r="4195" spans="33:38">
      <c r="AG4195"/>
      <c r="AK4195" s="36">
        <v>4422</v>
      </c>
      <c r="AL4195" s="7">
        <v>90</v>
      </c>
    </row>
    <row r="4196" spans="33:38">
      <c r="AG4196"/>
      <c r="AK4196" s="36">
        <v>4248</v>
      </c>
      <c r="AL4196" s="7">
        <v>90</v>
      </c>
    </row>
    <row r="4197" spans="33:38">
      <c r="AG4197"/>
      <c r="AK4197" s="36">
        <v>4165.5</v>
      </c>
      <c r="AL4197" s="7">
        <v>90</v>
      </c>
    </row>
    <row r="4198" spans="33:38">
      <c r="AG4198"/>
      <c r="AK4198" s="36">
        <v>4105.5</v>
      </c>
      <c r="AL4198" s="7">
        <v>90</v>
      </c>
    </row>
    <row r="4199" spans="33:38">
      <c r="AG4199"/>
      <c r="AK4199" s="36">
        <v>4078.5</v>
      </c>
      <c r="AL4199" s="7">
        <v>90</v>
      </c>
    </row>
    <row r="4200" spans="33:38">
      <c r="AG4200"/>
      <c r="AK4200" s="36">
        <v>3744</v>
      </c>
      <c r="AL4200" s="7">
        <v>90</v>
      </c>
    </row>
    <row r="4201" spans="33:38">
      <c r="AG4201"/>
      <c r="AK4201" s="36">
        <v>3672</v>
      </c>
      <c r="AL4201" s="7">
        <v>90</v>
      </c>
    </row>
    <row r="4202" spans="33:38">
      <c r="AG4202"/>
      <c r="AK4202" s="36">
        <v>3826.5</v>
      </c>
      <c r="AL4202" s="7">
        <v>90</v>
      </c>
    </row>
    <row r="4203" spans="33:38">
      <c r="AG4203"/>
      <c r="AK4203" s="36">
        <v>4053</v>
      </c>
      <c r="AL4203" s="7">
        <v>90</v>
      </c>
    </row>
    <row r="4204" spans="33:38">
      <c r="AG4204"/>
      <c r="AK4204" s="36">
        <v>4144.5</v>
      </c>
      <c r="AL4204" s="7">
        <v>90</v>
      </c>
    </row>
    <row r="4205" spans="33:38">
      <c r="AG4205"/>
      <c r="AK4205" s="36">
        <v>4309.5</v>
      </c>
      <c r="AL4205" s="7">
        <v>90</v>
      </c>
    </row>
    <row r="4206" spans="33:38">
      <c r="AG4206"/>
      <c r="AK4206" s="36">
        <v>3832.5</v>
      </c>
      <c r="AL4206" s="7">
        <v>90</v>
      </c>
    </row>
    <row r="4207" spans="33:38">
      <c r="AG4207"/>
      <c r="AK4207" s="36">
        <v>4047</v>
      </c>
      <c r="AL4207" s="7">
        <v>90</v>
      </c>
    </row>
    <row r="4208" spans="33:38">
      <c r="AG4208"/>
      <c r="AK4208" s="36">
        <v>4074</v>
      </c>
      <c r="AL4208" s="7">
        <v>90</v>
      </c>
    </row>
    <row r="4209" spans="33:38">
      <c r="AG4209"/>
      <c r="AK4209" s="36">
        <v>4024.5</v>
      </c>
      <c r="AL4209" s="7">
        <v>90</v>
      </c>
    </row>
    <row r="4210" spans="33:38">
      <c r="AG4210"/>
      <c r="AK4210" s="36">
        <v>3850.5</v>
      </c>
      <c r="AL4210" s="7">
        <v>90</v>
      </c>
    </row>
    <row r="4211" spans="33:38">
      <c r="AG4211"/>
      <c r="AK4211" s="36">
        <v>3940.5</v>
      </c>
      <c r="AL4211" s="7">
        <v>90</v>
      </c>
    </row>
    <row r="4212" spans="33:38">
      <c r="AG4212"/>
      <c r="AK4212" s="36">
        <v>4198.5</v>
      </c>
      <c r="AL4212" s="7">
        <v>90</v>
      </c>
    </row>
    <row r="4213" spans="33:38">
      <c r="AG4213"/>
      <c r="AK4213" s="36">
        <v>4783.5</v>
      </c>
      <c r="AL4213" s="7">
        <v>90</v>
      </c>
    </row>
    <row r="4214" spans="33:38">
      <c r="AG4214"/>
      <c r="AK4214" s="36">
        <v>4885.5</v>
      </c>
      <c r="AL4214" s="7">
        <v>90</v>
      </c>
    </row>
    <row r="4215" spans="33:38">
      <c r="AG4215"/>
      <c r="AK4215" s="36">
        <v>4804.5</v>
      </c>
      <c r="AL4215" s="7">
        <v>90</v>
      </c>
    </row>
    <row r="4216" spans="33:38">
      <c r="AG4216"/>
      <c r="AK4216" s="36">
        <v>4530</v>
      </c>
      <c r="AL4216" s="7">
        <v>90</v>
      </c>
    </row>
    <row r="4217" spans="33:38">
      <c r="AG4217"/>
      <c r="AK4217" s="36">
        <v>4209</v>
      </c>
      <c r="AL4217" s="7">
        <v>90</v>
      </c>
    </row>
    <row r="4218" spans="33:38">
      <c r="AG4218"/>
      <c r="AK4218" s="36">
        <v>3909</v>
      </c>
      <c r="AL4218" s="7">
        <v>90</v>
      </c>
    </row>
    <row r="4219" spans="33:38">
      <c r="AG4219"/>
      <c r="AK4219" s="36">
        <v>3774</v>
      </c>
      <c r="AL4219" s="7">
        <v>90</v>
      </c>
    </row>
    <row r="4220" spans="33:38">
      <c r="AG4220"/>
      <c r="AK4220" s="36">
        <v>3684</v>
      </c>
      <c r="AL4220" s="7">
        <v>90</v>
      </c>
    </row>
    <row r="4221" spans="33:38">
      <c r="AG4221"/>
      <c r="AK4221" s="36">
        <v>3844.5</v>
      </c>
      <c r="AL4221" s="7">
        <v>90</v>
      </c>
    </row>
    <row r="4222" spans="33:38">
      <c r="AG4222"/>
      <c r="AK4222" s="36">
        <v>3859.5</v>
      </c>
      <c r="AL4222" s="7">
        <v>90</v>
      </c>
    </row>
    <row r="4223" spans="33:38">
      <c r="AG4223"/>
      <c r="AK4223" s="36">
        <v>4011</v>
      </c>
      <c r="AL4223" s="7">
        <v>90</v>
      </c>
    </row>
    <row r="4224" spans="33:38">
      <c r="AG4224"/>
      <c r="AK4224" s="36">
        <v>3937.5</v>
      </c>
      <c r="AL4224" s="7">
        <v>90</v>
      </c>
    </row>
    <row r="4225" spans="33:38">
      <c r="AG4225"/>
      <c r="AK4225" s="36">
        <v>4158</v>
      </c>
      <c r="AL4225" s="7">
        <v>90</v>
      </c>
    </row>
    <row r="4226" spans="33:38">
      <c r="AG4226"/>
      <c r="AK4226" s="36">
        <v>4573.5</v>
      </c>
      <c r="AL4226" s="7">
        <v>90</v>
      </c>
    </row>
    <row r="4227" spans="33:38">
      <c r="AG4227"/>
      <c r="AK4227" s="36">
        <v>5317.5</v>
      </c>
      <c r="AL4227" s="7">
        <v>100</v>
      </c>
    </row>
    <row r="4228" spans="33:38">
      <c r="AG4228"/>
      <c r="AK4228" s="36">
        <v>5674.5</v>
      </c>
      <c r="AL4228" s="7">
        <v>120</v>
      </c>
    </row>
    <row r="4229" spans="33:38">
      <c r="AG4229"/>
      <c r="AK4229" s="36">
        <v>5943</v>
      </c>
      <c r="AL4229" s="7">
        <v>140</v>
      </c>
    </row>
    <row r="4230" spans="33:38">
      <c r="AG4230"/>
      <c r="AK4230" s="36">
        <v>5586</v>
      </c>
      <c r="AL4230" s="7">
        <v>120</v>
      </c>
    </row>
    <row r="4231" spans="33:38">
      <c r="AG4231"/>
      <c r="AK4231" s="36">
        <v>5716.5</v>
      </c>
      <c r="AL4231" s="7">
        <v>120</v>
      </c>
    </row>
    <row r="4232" spans="33:38">
      <c r="AG4232"/>
      <c r="AK4232" s="36">
        <v>5503.5</v>
      </c>
      <c r="AL4232" s="7">
        <v>110</v>
      </c>
    </row>
    <row r="4233" spans="33:38">
      <c r="AG4233"/>
      <c r="AK4233" s="36">
        <v>5521.5</v>
      </c>
      <c r="AL4233" s="7">
        <v>110</v>
      </c>
    </row>
    <row r="4234" spans="33:38">
      <c r="AG4234"/>
      <c r="AK4234" s="36">
        <v>5149.5</v>
      </c>
      <c r="AL4234" s="7">
        <v>95</v>
      </c>
    </row>
    <row r="4235" spans="33:38">
      <c r="AG4235"/>
      <c r="AK4235" s="36">
        <v>5071.5</v>
      </c>
      <c r="AL4235" s="7">
        <v>90</v>
      </c>
    </row>
    <row r="4236" spans="33:38">
      <c r="AG4236"/>
      <c r="AK4236" s="36">
        <v>5097</v>
      </c>
      <c r="AL4236" s="7">
        <v>90</v>
      </c>
    </row>
    <row r="4237" spans="33:38">
      <c r="AG4237"/>
      <c r="AK4237" s="36">
        <v>5515.5</v>
      </c>
      <c r="AL4237" s="7">
        <v>110</v>
      </c>
    </row>
    <row r="4238" spans="33:38">
      <c r="AG4238"/>
      <c r="AK4238" s="36">
        <v>5515.5</v>
      </c>
      <c r="AL4238" s="7">
        <v>110</v>
      </c>
    </row>
    <row r="4239" spans="33:38">
      <c r="AG4239"/>
      <c r="AK4239" s="36">
        <v>5397</v>
      </c>
      <c r="AL4239" s="7">
        <v>105</v>
      </c>
    </row>
    <row r="4240" spans="33:38">
      <c r="AG4240"/>
      <c r="AK4240" s="36">
        <v>4869</v>
      </c>
      <c r="AL4240" s="7">
        <v>90</v>
      </c>
    </row>
    <row r="4241" spans="33:38">
      <c r="AG4241"/>
      <c r="AK4241" s="36">
        <v>4416</v>
      </c>
      <c r="AL4241" s="7">
        <v>90</v>
      </c>
    </row>
    <row r="4242" spans="33:38">
      <c r="AG4242"/>
      <c r="AK4242" s="36">
        <v>4147.5</v>
      </c>
      <c r="AL4242" s="7">
        <v>90</v>
      </c>
    </row>
    <row r="4243" spans="33:38">
      <c r="AG4243"/>
      <c r="AK4243" s="36">
        <v>4092</v>
      </c>
      <c r="AL4243" s="7">
        <v>90</v>
      </c>
    </row>
    <row r="4244" spans="33:38">
      <c r="AG4244"/>
      <c r="AK4244" s="36">
        <v>3988.5</v>
      </c>
      <c r="AL4244" s="7">
        <v>90</v>
      </c>
    </row>
    <row r="4245" spans="33:38">
      <c r="AG4245"/>
      <c r="AK4245" s="36">
        <v>3915</v>
      </c>
      <c r="AL4245" s="7">
        <v>90</v>
      </c>
    </row>
    <row r="4246" spans="33:38">
      <c r="AG4246"/>
      <c r="AK4246" s="36">
        <v>3831</v>
      </c>
      <c r="AL4246" s="7">
        <v>90</v>
      </c>
    </row>
    <row r="4247" spans="33:38">
      <c r="AG4247"/>
      <c r="AK4247" s="36">
        <v>4018.5</v>
      </c>
      <c r="AL4247" s="7">
        <v>90</v>
      </c>
    </row>
    <row r="4248" spans="33:38">
      <c r="AG4248"/>
      <c r="AK4248" s="36">
        <v>3936</v>
      </c>
      <c r="AL4248" s="7">
        <v>90</v>
      </c>
    </row>
    <row r="4249" spans="33:38">
      <c r="AG4249"/>
      <c r="AK4249" s="36">
        <v>4065</v>
      </c>
      <c r="AL4249" s="7">
        <v>90</v>
      </c>
    </row>
    <row r="4250" spans="33:38">
      <c r="AG4250"/>
      <c r="AK4250" s="36">
        <v>4714.5</v>
      </c>
      <c r="AL4250" s="7">
        <v>90</v>
      </c>
    </row>
    <row r="4251" spans="33:38">
      <c r="AG4251"/>
      <c r="AK4251" s="36">
        <v>5368.5</v>
      </c>
      <c r="AL4251" s="7">
        <v>105</v>
      </c>
    </row>
    <row r="4252" spans="33:38">
      <c r="AG4252"/>
      <c r="AK4252" s="36">
        <v>5598</v>
      </c>
      <c r="AL4252" s="7">
        <v>120</v>
      </c>
    </row>
    <row r="4253" spans="33:38">
      <c r="AG4253"/>
      <c r="AK4253" s="36">
        <v>5662.5</v>
      </c>
      <c r="AL4253" s="7">
        <v>120</v>
      </c>
    </row>
    <row r="4254" spans="33:38">
      <c r="AG4254"/>
      <c r="AK4254" s="36">
        <v>5497.5</v>
      </c>
      <c r="AL4254" s="7">
        <v>110</v>
      </c>
    </row>
    <row r="4255" spans="33:38">
      <c r="AG4255"/>
      <c r="AK4255" s="36">
        <v>5580</v>
      </c>
      <c r="AL4255" s="7">
        <v>120</v>
      </c>
    </row>
    <row r="4256" spans="33:38">
      <c r="AG4256"/>
      <c r="AK4256" s="36">
        <v>5724</v>
      </c>
      <c r="AL4256" s="7">
        <v>130</v>
      </c>
    </row>
    <row r="4257" spans="33:38">
      <c r="AG4257"/>
      <c r="AK4257" s="36">
        <v>5601</v>
      </c>
      <c r="AL4257" s="7">
        <v>120</v>
      </c>
    </row>
    <row r="4258" spans="33:38">
      <c r="AG4258"/>
      <c r="AK4258" s="36">
        <v>5430</v>
      </c>
      <c r="AL4258" s="7">
        <v>110</v>
      </c>
    </row>
    <row r="4259" spans="33:38">
      <c r="AG4259"/>
      <c r="AK4259" s="36">
        <v>5250</v>
      </c>
      <c r="AL4259" s="7">
        <v>100</v>
      </c>
    </row>
    <row r="4260" spans="33:38">
      <c r="AG4260"/>
      <c r="AK4260" s="36">
        <v>5440.5</v>
      </c>
      <c r="AL4260" s="7">
        <v>110</v>
      </c>
    </row>
    <row r="4261" spans="33:38">
      <c r="AG4261"/>
      <c r="AK4261" s="36">
        <v>5754</v>
      </c>
      <c r="AL4261" s="7">
        <v>130</v>
      </c>
    </row>
    <row r="4262" spans="33:38">
      <c r="AG4262"/>
      <c r="AK4262" s="36">
        <v>5688</v>
      </c>
      <c r="AL4262" s="7">
        <v>120</v>
      </c>
    </row>
    <row r="4263" spans="33:38">
      <c r="AG4263"/>
      <c r="AK4263" s="36">
        <v>5338.5</v>
      </c>
      <c r="AL4263" s="7">
        <v>105</v>
      </c>
    </row>
    <row r="4264" spans="33:38">
      <c r="AG4264"/>
      <c r="AK4264" s="36">
        <v>4881</v>
      </c>
      <c r="AL4264" s="7">
        <v>90</v>
      </c>
    </row>
    <row r="4265" spans="33:38">
      <c r="AG4265"/>
      <c r="AK4265" s="36">
        <v>4404</v>
      </c>
      <c r="AL4265" s="7">
        <v>90</v>
      </c>
    </row>
    <row r="4266" spans="33:38">
      <c r="AG4266"/>
      <c r="AK4266" s="36">
        <v>4056</v>
      </c>
      <c r="AL4266" s="7">
        <v>90</v>
      </c>
    </row>
    <row r="4267" spans="33:38">
      <c r="AG4267"/>
      <c r="AK4267" s="36">
        <v>5446.5</v>
      </c>
      <c r="AL4267" s="7">
        <v>110</v>
      </c>
    </row>
    <row r="4268" spans="33:38">
      <c r="AG4268"/>
      <c r="AK4268" s="36">
        <v>3850.5</v>
      </c>
      <c r="AL4268" s="7">
        <v>90</v>
      </c>
    </row>
    <row r="4269" spans="33:38">
      <c r="AG4269"/>
      <c r="AK4269" s="36">
        <v>3717</v>
      </c>
      <c r="AL4269" s="7">
        <v>90</v>
      </c>
    </row>
    <row r="4270" spans="33:38">
      <c r="AG4270"/>
      <c r="AK4270" s="36">
        <v>3808.5</v>
      </c>
      <c r="AL4270" s="7">
        <v>90</v>
      </c>
    </row>
    <row r="4271" spans="33:38">
      <c r="AG4271"/>
      <c r="AK4271" s="36">
        <v>3898.5</v>
      </c>
      <c r="AL4271" s="7">
        <v>90</v>
      </c>
    </row>
    <row r="4272" spans="33:38">
      <c r="AG4272"/>
      <c r="AK4272" s="36">
        <v>3889.5</v>
      </c>
      <c r="AL4272" s="7">
        <v>90</v>
      </c>
    </row>
    <row r="4273" spans="33:38">
      <c r="AG4273"/>
      <c r="AK4273" s="36">
        <v>4194</v>
      </c>
      <c r="AL4273" s="7">
        <v>90</v>
      </c>
    </row>
    <row r="4274" spans="33:38">
      <c r="AG4274"/>
      <c r="AK4274" s="36">
        <v>4693.5</v>
      </c>
      <c r="AL4274" s="7">
        <v>90</v>
      </c>
    </row>
    <row r="4275" spans="33:38">
      <c r="AG4275"/>
      <c r="AK4275" s="36">
        <v>5182.5</v>
      </c>
      <c r="AL4275" s="7">
        <v>95</v>
      </c>
    </row>
    <row r="4276" spans="33:38">
      <c r="AG4276"/>
      <c r="AK4276" s="36">
        <v>5509.5</v>
      </c>
      <c r="AL4276" s="7">
        <v>110</v>
      </c>
    </row>
    <row r="4277" spans="33:38">
      <c r="AG4277"/>
      <c r="AK4277" s="36">
        <v>5725.5</v>
      </c>
      <c r="AL4277" s="7">
        <v>130</v>
      </c>
    </row>
    <row r="4278" spans="33:38">
      <c r="AG4278"/>
      <c r="AK4278" s="36">
        <v>5530.5</v>
      </c>
      <c r="AL4278" s="7">
        <v>120</v>
      </c>
    </row>
    <row r="4279" spans="33:38">
      <c r="AG4279"/>
      <c r="AK4279" s="36">
        <v>5631</v>
      </c>
      <c r="AL4279" s="7">
        <v>120</v>
      </c>
    </row>
    <row r="4280" spans="33:38">
      <c r="AG4280"/>
      <c r="AK4280" s="36">
        <v>5776.5</v>
      </c>
      <c r="AL4280" s="7">
        <v>130</v>
      </c>
    </row>
    <row r="4281" spans="33:38">
      <c r="AG4281"/>
      <c r="AK4281" s="36">
        <v>5541</v>
      </c>
      <c r="AL4281" s="7">
        <v>120</v>
      </c>
    </row>
    <row r="4282" spans="33:38">
      <c r="AG4282"/>
      <c r="AK4282" s="36">
        <v>5566.5</v>
      </c>
      <c r="AL4282" s="7">
        <v>120</v>
      </c>
    </row>
    <row r="4283" spans="33:38">
      <c r="AG4283"/>
      <c r="AK4283" s="36">
        <v>5481</v>
      </c>
      <c r="AL4283" s="7">
        <v>110</v>
      </c>
    </row>
    <row r="4284" spans="33:38">
      <c r="AG4284"/>
      <c r="AK4284" s="36">
        <v>5479.5</v>
      </c>
      <c r="AL4284" s="7">
        <v>110</v>
      </c>
    </row>
    <row r="4285" spans="33:38">
      <c r="AG4285"/>
      <c r="AK4285" s="36">
        <v>5817</v>
      </c>
      <c r="AL4285" s="7">
        <v>130</v>
      </c>
    </row>
    <row r="4286" spans="33:38">
      <c r="AG4286"/>
      <c r="AK4286" s="36">
        <v>5596.5</v>
      </c>
      <c r="AL4286" s="7">
        <v>120</v>
      </c>
    </row>
    <row r="4287" spans="33:38">
      <c r="AG4287"/>
      <c r="AK4287" s="36">
        <v>5431.5</v>
      </c>
      <c r="AL4287" s="7">
        <v>110</v>
      </c>
    </row>
    <row r="4288" spans="33:38">
      <c r="AG4288"/>
      <c r="AK4288" s="36">
        <v>4920</v>
      </c>
      <c r="AL4288" s="7">
        <v>90</v>
      </c>
    </row>
    <row r="4289" spans="33:38">
      <c r="AG4289"/>
      <c r="AK4289" s="36">
        <v>4477.5</v>
      </c>
      <c r="AL4289" s="7">
        <v>90</v>
      </c>
    </row>
    <row r="4290" spans="33:38">
      <c r="AG4290"/>
      <c r="AK4290" s="36">
        <v>4173</v>
      </c>
      <c r="AL4290" s="7">
        <v>90</v>
      </c>
    </row>
    <row r="4291" spans="33:38">
      <c r="AG4291"/>
      <c r="AK4291" s="36">
        <v>4009.5</v>
      </c>
      <c r="AL4291" s="7">
        <v>90</v>
      </c>
    </row>
    <row r="4292" spans="33:38">
      <c r="AG4292"/>
      <c r="AK4292" s="36">
        <v>3993</v>
      </c>
      <c r="AL4292" s="7">
        <v>90</v>
      </c>
    </row>
    <row r="4293" spans="33:38">
      <c r="AG4293"/>
      <c r="AK4293" s="36">
        <v>3885</v>
      </c>
      <c r="AL4293" s="7">
        <v>90</v>
      </c>
    </row>
    <row r="4294" spans="33:38">
      <c r="AG4294"/>
      <c r="AK4294" s="36">
        <v>3822</v>
      </c>
      <c r="AL4294" s="7">
        <v>90</v>
      </c>
    </row>
    <row r="4295" spans="33:38">
      <c r="AG4295"/>
      <c r="AK4295" s="36">
        <v>3979.5</v>
      </c>
      <c r="AL4295" s="7">
        <v>90</v>
      </c>
    </row>
    <row r="4296" spans="33:38">
      <c r="AG4296"/>
      <c r="AK4296" s="36">
        <v>3919.5</v>
      </c>
      <c r="AL4296" s="7">
        <v>90</v>
      </c>
    </row>
    <row r="4297" spans="33:38">
      <c r="AG4297"/>
      <c r="AK4297" s="36">
        <v>4057.5</v>
      </c>
      <c r="AL4297" s="7">
        <v>90</v>
      </c>
    </row>
    <row r="4298" spans="33:38">
      <c r="AG4298"/>
      <c r="AK4298" s="36">
        <v>4692</v>
      </c>
      <c r="AL4298" s="7">
        <v>90</v>
      </c>
    </row>
    <row r="4299" spans="33:38">
      <c r="AG4299"/>
      <c r="AK4299" s="36">
        <v>5260.5</v>
      </c>
      <c r="AL4299" s="7">
        <v>100</v>
      </c>
    </row>
    <row r="4300" spans="33:38">
      <c r="AG4300"/>
      <c r="AK4300" s="36">
        <v>5724</v>
      </c>
      <c r="AL4300" s="7">
        <v>130</v>
      </c>
    </row>
    <row r="4301" spans="33:38">
      <c r="AG4301"/>
      <c r="AK4301" s="36">
        <v>5845.5</v>
      </c>
      <c r="AL4301" s="7">
        <v>130</v>
      </c>
    </row>
    <row r="4302" spans="33:38">
      <c r="AG4302"/>
      <c r="AK4302" s="36">
        <v>5703</v>
      </c>
      <c r="AL4302" s="7">
        <v>120</v>
      </c>
    </row>
    <row r="4303" spans="33:38">
      <c r="AG4303"/>
      <c r="AK4303" s="36">
        <v>5832</v>
      </c>
      <c r="AL4303" s="7">
        <v>130</v>
      </c>
    </row>
    <row r="4304" spans="33:38">
      <c r="AG4304"/>
      <c r="AK4304" s="36">
        <v>5961</v>
      </c>
      <c r="AL4304" s="7">
        <v>140</v>
      </c>
    </row>
    <row r="4305" spans="33:38">
      <c r="AG4305"/>
      <c r="AK4305" s="36">
        <v>5887.5</v>
      </c>
      <c r="AL4305" s="7">
        <v>130</v>
      </c>
    </row>
    <row r="4306" spans="33:38">
      <c r="AG4306"/>
      <c r="AK4306" s="36">
        <v>5619</v>
      </c>
      <c r="AL4306" s="7">
        <v>120</v>
      </c>
    </row>
    <row r="4307" spans="33:38">
      <c r="AG4307"/>
      <c r="AK4307" s="36">
        <v>5548.5</v>
      </c>
      <c r="AL4307" s="7">
        <v>120</v>
      </c>
    </row>
    <row r="4308" spans="33:38">
      <c r="AG4308"/>
      <c r="AK4308" s="36">
        <v>5488.5</v>
      </c>
      <c r="AL4308" s="7">
        <v>110</v>
      </c>
    </row>
    <row r="4309" spans="33:38">
      <c r="AG4309"/>
      <c r="AK4309" s="36">
        <v>5935.5</v>
      </c>
      <c r="AL4309" s="7">
        <v>140</v>
      </c>
    </row>
    <row r="4310" spans="33:38">
      <c r="AG4310"/>
      <c r="AK4310" s="36">
        <v>5901</v>
      </c>
      <c r="AL4310" s="7">
        <v>130</v>
      </c>
    </row>
    <row r="4311" spans="33:38">
      <c r="AG4311"/>
      <c r="AK4311" s="36">
        <v>5620.5</v>
      </c>
      <c r="AL4311" s="7">
        <v>120</v>
      </c>
    </row>
    <row r="4312" spans="33:38">
      <c r="AG4312"/>
      <c r="AK4312" s="36">
        <v>5221.5</v>
      </c>
      <c r="AL4312" s="7">
        <v>100</v>
      </c>
    </row>
    <row r="4313" spans="33:38">
      <c r="AG4313"/>
      <c r="AK4313" s="36">
        <v>4791</v>
      </c>
      <c r="AL4313" s="7">
        <v>90</v>
      </c>
    </row>
    <row r="4314" spans="33:38">
      <c r="AG4314"/>
      <c r="AK4314" s="36">
        <v>4543.5</v>
      </c>
      <c r="AL4314" s="7">
        <v>90</v>
      </c>
    </row>
    <row r="4315" spans="33:38">
      <c r="AG4315"/>
      <c r="AK4315" s="36">
        <v>4417.5</v>
      </c>
      <c r="AL4315" s="7">
        <v>90</v>
      </c>
    </row>
    <row r="4316" spans="33:38">
      <c r="AG4316"/>
      <c r="AK4316" s="36">
        <v>4254</v>
      </c>
      <c r="AL4316" s="7">
        <v>90</v>
      </c>
    </row>
    <row r="4317" spans="33:38">
      <c r="AG4317"/>
      <c r="AK4317" s="36">
        <v>4144.5</v>
      </c>
      <c r="AL4317" s="7">
        <v>90</v>
      </c>
    </row>
    <row r="4318" spans="33:38">
      <c r="AG4318"/>
      <c r="AK4318" s="36">
        <v>4281</v>
      </c>
      <c r="AL4318" s="7">
        <v>90</v>
      </c>
    </row>
    <row r="4319" spans="33:38">
      <c r="AG4319"/>
      <c r="AK4319" s="36">
        <v>4171.5</v>
      </c>
      <c r="AL4319" s="7">
        <v>90</v>
      </c>
    </row>
    <row r="4320" spans="33:38">
      <c r="AG4320"/>
      <c r="AK4320" s="36">
        <v>4171.5</v>
      </c>
      <c r="AL4320" s="7">
        <v>90</v>
      </c>
    </row>
    <row r="4321" spans="33:38">
      <c r="AG4321"/>
      <c r="AK4321" s="36">
        <v>4225.5</v>
      </c>
      <c r="AL4321" s="7">
        <v>90</v>
      </c>
    </row>
    <row r="4322" spans="33:38">
      <c r="AG4322"/>
      <c r="AK4322" s="36">
        <v>4866</v>
      </c>
      <c r="AL4322" s="7">
        <v>90</v>
      </c>
    </row>
    <row r="4323" spans="33:38">
      <c r="AG4323"/>
      <c r="AK4323" s="36">
        <v>5458.5</v>
      </c>
      <c r="AL4323" s="7">
        <v>110</v>
      </c>
    </row>
    <row r="4324" spans="33:38">
      <c r="AG4324"/>
      <c r="AK4324" s="36">
        <v>5634</v>
      </c>
      <c r="AL4324" s="7">
        <v>120</v>
      </c>
    </row>
    <row r="4325" spans="33:38">
      <c r="AG4325"/>
      <c r="AK4325" s="36">
        <v>5836.5</v>
      </c>
      <c r="AL4325" s="7">
        <v>130</v>
      </c>
    </row>
    <row r="4326" spans="33:38">
      <c r="AG4326"/>
      <c r="AK4326" s="36">
        <v>5700</v>
      </c>
      <c r="AL4326" s="7">
        <v>120</v>
      </c>
    </row>
    <row r="4327" spans="33:38">
      <c r="AG4327"/>
      <c r="AK4327" s="36">
        <v>5802</v>
      </c>
      <c r="AL4327" s="7">
        <v>130</v>
      </c>
    </row>
    <row r="4328" spans="33:38">
      <c r="AG4328"/>
      <c r="AK4328" s="36">
        <v>5989.5</v>
      </c>
      <c r="AL4328" s="7">
        <v>140</v>
      </c>
    </row>
    <row r="4329" spans="33:38">
      <c r="AG4329"/>
      <c r="AK4329" s="36">
        <v>5872.5</v>
      </c>
      <c r="AL4329" s="7">
        <v>130</v>
      </c>
    </row>
    <row r="4330" spans="33:38">
      <c r="AG4330"/>
      <c r="AK4330" s="36">
        <v>5628</v>
      </c>
      <c r="AL4330" s="7">
        <v>120</v>
      </c>
    </row>
    <row r="4331" spans="33:38">
      <c r="AG4331"/>
      <c r="AK4331" s="36">
        <v>5550</v>
      </c>
      <c r="AL4331" s="7">
        <v>120</v>
      </c>
    </row>
    <row r="4332" spans="33:38">
      <c r="AG4332"/>
      <c r="AK4332" s="36">
        <v>5404.5</v>
      </c>
      <c r="AL4332" s="7">
        <v>105</v>
      </c>
    </row>
    <row r="4333" spans="33:38">
      <c r="AG4333"/>
      <c r="AK4333" s="36">
        <v>5809.5</v>
      </c>
      <c r="AL4333" s="7">
        <v>130</v>
      </c>
    </row>
    <row r="4334" spans="33:38">
      <c r="AG4334"/>
      <c r="AK4334" s="36">
        <v>5841</v>
      </c>
      <c r="AL4334" s="7">
        <v>130</v>
      </c>
    </row>
    <row r="4335" spans="33:38">
      <c r="AG4335"/>
      <c r="AK4335" s="36">
        <v>5643</v>
      </c>
      <c r="AL4335" s="7">
        <v>120</v>
      </c>
    </row>
    <row r="4336" spans="33:38">
      <c r="AG4336"/>
      <c r="AK4336" s="36">
        <v>5221.5</v>
      </c>
      <c r="AL4336" s="7">
        <v>100</v>
      </c>
    </row>
    <row r="4337" spans="33:38">
      <c r="AG4337"/>
      <c r="AK4337" s="36">
        <v>4885.5</v>
      </c>
      <c r="AL4337" s="7">
        <v>90</v>
      </c>
    </row>
    <row r="4338" spans="33:38">
      <c r="AG4338"/>
      <c r="AK4338" s="36">
        <v>4540.5</v>
      </c>
      <c r="AL4338" s="7">
        <v>90</v>
      </c>
    </row>
    <row r="4339" spans="33:38">
      <c r="AG4339"/>
      <c r="AK4339" s="36">
        <v>4306.5</v>
      </c>
      <c r="AL4339" s="7">
        <v>90</v>
      </c>
    </row>
    <row r="4340" spans="33:38">
      <c r="AG4340"/>
      <c r="AK4340" s="36">
        <v>4263</v>
      </c>
      <c r="AL4340" s="7">
        <v>90</v>
      </c>
    </row>
    <row r="4341" spans="33:38">
      <c r="AG4341"/>
      <c r="AK4341" s="36">
        <v>4140</v>
      </c>
      <c r="AL4341" s="7">
        <v>90</v>
      </c>
    </row>
    <row r="4342" spans="33:38">
      <c r="AG4342"/>
      <c r="AK4342" s="36">
        <v>4098</v>
      </c>
      <c r="AL4342" s="7">
        <v>90</v>
      </c>
    </row>
    <row r="4343" spans="33:38">
      <c r="AG4343"/>
      <c r="AK4343" s="36">
        <v>4131</v>
      </c>
      <c r="AL4343" s="7">
        <v>90</v>
      </c>
    </row>
    <row r="4344" spans="33:38">
      <c r="AG4344"/>
      <c r="AK4344" s="36">
        <v>3930</v>
      </c>
      <c r="AL4344" s="7">
        <v>90</v>
      </c>
    </row>
    <row r="4345" spans="33:38">
      <c r="AG4345"/>
      <c r="AK4345" s="36">
        <v>4018.5</v>
      </c>
      <c r="AL4345" s="7">
        <v>90</v>
      </c>
    </row>
    <row r="4346" spans="33:38">
      <c r="AG4346"/>
      <c r="AK4346" s="36">
        <v>4620</v>
      </c>
      <c r="AL4346" s="7">
        <v>90</v>
      </c>
    </row>
    <row r="4347" spans="33:38">
      <c r="AG4347"/>
      <c r="AK4347" s="36">
        <v>5091</v>
      </c>
      <c r="AL4347" s="7">
        <v>90</v>
      </c>
    </row>
    <row r="4348" spans="33:38">
      <c r="AG4348"/>
      <c r="AK4348" s="36">
        <v>5371.5</v>
      </c>
      <c r="AL4348" s="7">
        <v>105</v>
      </c>
    </row>
    <row r="4349" spans="33:38">
      <c r="AG4349"/>
      <c r="AK4349" s="36">
        <v>5590.5</v>
      </c>
      <c r="AL4349" s="7">
        <v>120</v>
      </c>
    </row>
    <row r="4350" spans="33:38">
      <c r="AG4350"/>
      <c r="AK4350" s="36">
        <v>5404.5</v>
      </c>
      <c r="AL4350" s="7">
        <v>105</v>
      </c>
    </row>
    <row r="4351" spans="33:38">
      <c r="AG4351"/>
      <c r="AK4351" s="36">
        <v>5434.5</v>
      </c>
      <c r="AL4351" s="7">
        <v>110</v>
      </c>
    </row>
    <row r="4352" spans="33:38">
      <c r="AG4352"/>
      <c r="AK4352" s="36">
        <v>5455.5</v>
      </c>
      <c r="AL4352" s="7">
        <v>110</v>
      </c>
    </row>
    <row r="4353" spans="33:38">
      <c r="AG4353"/>
      <c r="AK4353" s="36">
        <v>5250</v>
      </c>
      <c r="AL4353" s="7">
        <v>100</v>
      </c>
    </row>
    <row r="4354" spans="33:38">
      <c r="AG4354"/>
      <c r="AK4354" s="36">
        <v>4944</v>
      </c>
      <c r="AL4354" s="7">
        <v>90</v>
      </c>
    </row>
    <row r="4355" spans="33:38">
      <c r="AG4355"/>
      <c r="AK4355" s="36">
        <v>4768.5</v>
      </c>
      <c r="AL4355" s="7">
        <v>90</v>
      </c>
    </row>
    <row r="4356" spans="33:38">
      <c r="AG4356"/>
      <c r="AK4356" s="36">
        <v>4879.5</v>
      </c>
      <c r="AL4356" s="7">
        <v>90</v>
      </c>
    </row>
    <row r="4357" spans="33:38">
      <c r="AG4357"/>
      <c r="AK4357" s="36">
        <v>5364</v>
      </c>
      <c r="AL4357" s="7">
        <v>105</v>
      </c>
    </row>
    <row r="4358" spans="33:38">
      <c r="AG4358"/>
      <c r="AK4358" s="36">
        <v>5385</v>
      </c>
      <c r="AL4358" s="7">
        <v>105</v>
      </c>
    </row>
    <row r="4359" spans="33:38">
      <c r="AG4359"/>
      <c r="AK4359" s="36">
        <v>5305.5</v>
      </c>
      <c r="AL4359" s="7">
        <v>100</v>
      </c>
    </row>
    <row r="4360" spans="33:38">
      <c r="AG4360"/>
      <c r="AK4360" s="36">
        <v>5005.5</v>
      </c>
      <c r="AL4360" s="7">
        <v>90</v>
      </c>
    </row>
    <row r="4361" spans="33:38">
      <c r="AG4361"/>
      <c r="AK4361" s="36">
        <v>4653</v>
      </c>
      <c r="AL4361" s="7">
        <v>90</v>
      </c>
    </row>
    <row r="4362" spans="33:38">
      <c r="AG4362"/>
      <c r="AK4362" s="36">
        <v>4344</v>
      </c>
      <c r="AL4362" s="7">
        <v>90</v>
      </c>
    </row>
    <row r="4363" spans="33:38">
      <c r="AG4363"/>
      <c r="AK4363" s="36">
        <v>4209</v>
      </c>
      <c r="AL4363" s="7">
        <v>90</v>
      </c>
    </row>
    <row r="4364" spans="33:38">
      <c r="AG4364"/>
      <c r="AK4364" s="36">
        <v>4108.5</v>
      </c>
      <c r="AL4364" s="7">
        <v>90</v>
      </c>
    </row>
    <row r="4365" spans="33:38">
      <c r="AG4365"/>
      <c r="AK4365" s="36">
        <v>3079.5</v>
      </c>
      <c r="AL4365" s="7">
        <v>50</v>
      </c>
    </row>
    <row r="4366" spans="33:38">
      <c r="AG4366"/>
      <c r="AK4366" s="36">
        <v>3915</v>
      </c>
      <c r="AL4366" s="7">
        <v>90</v>
      </c>
    </row>
    <row r="4367" spans="33:38">
      <c r="AG4367"/>
      <c r="AK4367" s="36">
        <v>3786</v>
      </c>
      <c r="AL4367" s="7">
        <v>90</v>
      </c>
    </row>
    <row r="4368" spans="33:38">
      <c r="AG4368"/>
      <c r="AK4368" s="36">
        <v>3532.5</v>
      </c>
      <c r="AL4368" s="7">
        <v>75</v>
      </c>
    </row>
    <row r="4369" spans="33:38">
      <c r="AG4369"/>
      <c r="AK4369" s="36">
        <v>3469.5</v>
      </c>
      <c r="AL4369" s="7">
        <v>75</v>
      </c>
    </row>
    <row r="4370" spans="33:38">
      <c r="AG4370"/>
      <c r="AK4370" s="36">
        <v>3564</v>
      </c>
      <c r="AL4370" s="7">
        <v>75</v>
      </c>
    </row>
    <row r="4371" spans="33:38">
      <c r="AG4371"/>
      <c r="AK4371" s="36">
        <v>3745.5</v>
      </c>
      <c r="AL4371" s="7">
        <v>90</v>
      </c>
    </row>
    <row r="4372" spans="33:38">
      <c r="AG4372"/>
      <c r="AK4372" s="36">
        <v>4024.5</v>
      </c>
      <c r="AL4372" s="7">
        <v>90</v>
      </c>
    </row>
    <row r="4373" spans="33:38">
      <c r="AG4373"/>
      <c r="AK4373" s="36">
        <v>4269</v>
      </c>
      <c r="AL4373" s="7">
        <v>90</v>
      </c>
    </row>
    <row r="4374" spans="33:38">
      <c r="AG4374"/>
      <c r="AK4374" s="36">
        <v>4152</v>
      </c>
      <c r="AL4374" s="7">
        <v>90</v>
      </c>
    </row>
    <row r="4375" spans="33:38">
      <c r="AG4375"/>
      <c r="AK4375" s="36">
        <v>4255.5</v>
      </c>
      <c r="AL4375" s="7">
        <v>90</v>
      </c>
    </row>
    <row r="4376" spans="33:38">
      <c r="AG4376"/>
      <c r="AK4376" s="36">
        <v>4182</v>
      </c>
      <c r="AL4376" s="7">
        <v>90</v>
      </c>
    </row>
    <row r="4377" spans="33:38">
      <c r="AG4377"/>
      <c r="AK4377" s="36">
        <v>4099.5</v>
      </c>
      <c r="AL4377" s="7">
        <v>90</v>
      </c>
    </row>
    <row r="4378" spans="33:38">
      <c r="AG4378"/>
      <c r="AK4378" s="36">
        <v>4044</v>
      </c>
      <c r="AL4378" s="7">
        <v>90</v>
      </c>
    </row>
    <row r="4379" spans="33:38">
      <c r="AG4379"/>
      <c r="AK4379" s="36">
        <v>4051.5</v>
      </c>
      <c r="AL4379" s="7">
        <v>90</v>
      </c>
    </row>
    <row r="4380" spans="33:38">
      <c r="AG4380"/>
      <c r="AK4380" s="36">
        <v>4318.5</v>
      </c>
      <c r="AL4380" s="7">
        <v>90</v>
      </c>
    </row>
    <row r="4381" spans="33:38">
      <c r="AG4381"/>
      <c r="AK4381" s="36">
        <v>4921.5</v>
      </c>
      <c r="AL4381" s="7">
        <v>90</v>
      </c>
    </row>
    <row r="4382" spans="33:38">
      <c r="AG4382"/>
      <c r="AK4382" s="36">
        <v>5052</v>
      </c>
      <c r="AL4382" s="7">
        <v>90</v>
      </c>
    </row>
    <row r="4383" spans="33:38">
      <c r="AG4383"/>
      <c r="AK4383" s="36">
        <v>4942.5</v>
      </c>
      <c r="AL4383" s="7">
        <v>90</v>
      </c>
    </row>
    <row r="4384" spans="33:38">
      <c r="AG4384"/>
      <c r="AK4384" s="36">
        <v>4639.5</v>
      </c>
      <c r="AL4384" s="7">
        <v>90</v>
      </c>
    </row>
    <row r="4385" spans="33:38">
      <c r="AG4385"/>
      <c r="AK4385" s="36">
        <v>4351.5</v>
      </c>
      <c r="AL4385" s="7">
        <v>90</v>
      </c>
    </row>
    <row r="4386" spans="33:38">
      <c r="AG4386"/>
      <c r="AK4386" s="36">
        <v>4105.5</v>
      </c>
      <c r="AL4386" s="7">
        <v>90</v>
      </c>
    </row>
    <row r="4387" spans="33:38">
      <c r="AG4387"/>
      <c r="AK4387" s="36">
        <v>3970.5</v>
      </c>
      <c r="AL4387" s="7">
        <v>90</v>
      </c>
    </row>
    <row r="4388" spans="33:38">
      <c r="AG4388"/>
      <c r="AK4388" s="36">
        <v>3756</v>
      </c>
      <c r="AL4388" s="7">
        <v>90</v>
      </c>
    </row>
    <row r="4389" spans="33:38">
      <c r="AG4389"/>
      <c r="AK4389" s="36">
        <v>3687</v>
      </c>
      <c r="AL4389" s="7">
        <v>90</v>
      </c>
    </row>
    <row r="4390" spans="33:38">
      <c r="AG4390"/>
      <c r="AK4390" s="36">
        <v>3814.5</v>
      </c>
      <c r="AL4390" s="7">
        <v>90</v>
      </c>
    </row>
    <row r="4391" spans="33:38">
      <c r="AG4391"/>
      <c r="AK4391" s="36">
        <v>3790.5</v>
      </c>
      <c r="AL4391" s="7">
        <v>90</v>
      </c>
    </row>
    <row r="4392" spans="33:38">
      <c r="AG4392"/>
      <c r="AK4392" s="36">
        <v>3831</v>
      </c>
      <c r="AL4392" s="7">
        <v>90</v>
      </c>
    </row>
    <row r="4393" spans="33:38">
      <c r="AG4393"/>
      <c r="AK4393" s="36">
        <v>4030.5</v>
      </c>
      <c r="AL4393" s="7">
        <v>90</v>
      </c>
    </row>
    <row r="4394" spans="33:38">
      <c r="AG4394"/>
      <c r="AK4394" s="36">
        <v>4683</v>
      </c>
      <c r="AL4394" s="7">
        <v>90</v>
      </c>
    </row>
    <row r="4395" spans="33:38">
      <c r="AG4395"/>
      <c r="AK4395" s="36">
        <v>5313</v>
      </c>
      <c r="AL4395" s="7">
        <v>100</v>
      </c>
    </row>
    <row r="4396" spans="33:38">
      <c r="AG4396"/>
      <c r="AK4396" s="36">
        <v>5659.5</v>
      </c>
      <c r="AL4396" s="7">
        <v>120</v>
      </c>
    </row>
    <row r="4397" spans="33:38">
      <c r="AG4397"/>
      <c r="AK4397" s="36">
        <v>4971</v>
      </c>
      <c r="AL4397" s="7">
        <v>90</v>
      </c>
    </row>
    <row r="4398" spans="33:38">
      <c r="AG4398"/>
      <c r="AK4398" s="36">
        <v>4966.5</v>
      </c>
      <c r="AL4398" s="7">
        <v>90</v>
      </c>
    </row>
    <row r="4399" spans="33:38">
      <c r="AG4399"/>
      <c r="AK4399" s="36">
        <v>4965</v>
      </c>
      <c r="AL4399" s="7">
        <v>90</v>
      </c>
    </row>
    <row r="4400" spans="33:38">
      <c r="AG4400"/>
      <c r="AK4400" s="36">
        <v>6012</v>
      </c>
      <c r="AL4400" s="7">
        <v>140</v>
      </c>
    </row>
    <row r="4401" spans="33:38">
      <c r="AG4401"/>
      <c r="AK4401" s="36">
        <v>5944.5</v>
      </c>
      <c r="AL4401" s="7">
        <v>140</v>
      </c>
    </row>
    <row r="4402" spans="33:38">
      <c r="AG4402"/>
      <c r="AK4402" s="36">
        <v>4351.5</v>
      </c>
      <c r="AL4402" s="7">
        <v>90</v>
      </c>
    </row>
    <row r="4403" spans="33:38">
      <c r="AG4403"/>
      <c r="AK4403" s="36">
        <v>5685</v>
      </c>
      <c r="AL4403" s="7">
        <v>120</v>
      </c>
    </row>
    <row r="4404" spans="33:38">
      <c r="AG4404"/>
      <c r="AK4404" s="36">
        <v>5616</v>
      </c>
      <c r="AL4404" s="7">
        <v>120</v>
      </c>
    </row>
    <row r="4405" spans="33:38">
      <c r="AG4405"/>
      <c r="AK4405" s="36">
        <v>6097.5</v>
      </c>
      <c r="AL4405" s="7">
        <v>150</v>
      </c>
    </row>
    <row r="4406" spans="33:38">
      <c r="AG4406"/>
      <c r="AK4406" s="36">
        <v>5467.5</v>
      </c>
      <c r="AL4406" s="7">
        <v>110</v>
      </c>
    </row>
    <row r="4407" spans="33:38">
      <c r="AG4407"/>
      <c r="AK4407" s="36">
        <v>5193</v>
      </c>
      <c r="AL4407" s="7">
        <v>95</v>
      </c>
    </row>
    <row r="4408" spans="33:38">
      <c r="AG4408"/>
      <c r="AK4408" s="36">
        <v>5193</v>
      </c>
      <c r="AL4408" s="7">
        <v>95</v>
      </c>
    </row>
    <row r="4409" spans="33:38">
      <c r="AG4409"/>
      <c r="AK4409" s="36">
        <v>4903.5</v>
      </c>
      <c r="AL4409" s="7">
        <v>90</v>
      </c>
    </row>
    <row r="4410" spans="33:38">
      <c r="AG4410"/>
      <c r="AK4410" s="36">
        <v>4209</v>
      </c>
      <c r="AL4410" s="7">
        <v>90</v>
      </c>
    </row>
    <row r="4411" spans="33:38">
      <c r="AG4411"/>
      <c r="AK4411" s="36">
        <v>4458</v>
      </c>
      <c r="AL4411" s="7">
        <v>90</v>
      </c>
    </row>
    <row r="4412" spans="33:38">
      <c r="AG4412"/>
      <c r="AK4412" s="36">
        <v>4273.5</v>
      </c>
      <c r="AL4412" s="7">
        <v>90</v>
      </c>
    </row>
    <row r="4413" spans="33:38">
      <c r="AG4413"/>
      <c r="AK4413" s="36">
        <v>4021.5</v>
      </c>
      <c r="AL4413" s="7">
        <v>90</v>
      </c>
    </row>
    <row r="4414" spans="33:38">
      <c r="AG4414"/>
      <c r="AK4414" s="36">
        <v>4018.5</v>
      </c>
      <c r="AL4414" s="7">
        <v>90</v>
      </c>
    </row>
    <row r="4415" spans="33:38">
      <c r="AG4415"/>
      <c r="AK4415" s="36">
        <v>4183.5</v>
      </c>
      <c r="AL4415" s="7">
        <v>90</v>
      </c>
    </row>
    <row r="4416" spans="33:38">
      <c r="AG4416"/>
      <c r="AK4416" s="36">
        <v>4068</v>
      </c>
      <c r="AL4416" s="7">
        <v>90</v>
      </c>
    </row>
    <row r="4417" spans="33:38">
      <c r="AG4417"/>
      <c r="AK4417" s="36">
        <v>4189.5</v>
      </c>
      <c r="AL4417" s="7">
        <v>90</v>
      </c>
    </row>
    <row r="4418" spans="33:38">
      <c r="AG4418"/>
      <c r="AK4418" s="36">
        <v>4683</v>
      </c>
      <c r="AL4418" s="7">
        <v>90</v>
      </c>
    </row>
    <row r="4419" spans="33:38">
      <c r="AG4419"/>
      <c r="AK4419" s="36">
        <v>5313</v>
      </c>
      <c r="AL4419" s="7">
        <v>100</v>
      </c>
    </row>
    <row r="4420" spans="33:38">
      <c r="AG4420"/>
      <c r="AK4420" s="36">
        <v>5659.5</v>
      </c>
      <c r="AL4420" s="7">
        <v>120</v>
      </c>
    </row>
    <row r="4421" spans="33:38">
      <c r="AG4421"/>
      <c r="AK4421" s="36">
        <v>4971</v>
      </c>
      <c r="AL4421" s="7">
        <v>90</v>
      </c>
    </row>
    <row r="4422" spans="33:38">
      <c r="AG4422"/>
      <c r="AK4422" s="36">
        <v>4966.5</v>
      </c>
      <c r="AL4422" s="7">
        <v>90</v>
      </c>
    </row>
    <row r="4423" spans="33:38">
      <c r="AG4423"/>
      <c r="AK4423" s="36">
        <v>4965</v>
      </c>
      <c r="AL4423" s="7">
        <v>90</v>
      </c>
    </row>
    <row r="4424" spans="33:38">
      <c r="AG4424"/>
      <c r="AK4424" s="36">
        <v>6012</v>
      </c>
      <c r="AL4424" s="7">
        <v>140</v>
      </c>
    </row>
    <row r="4425" spans="33:38">
      <c r="AG4425"/>
      <c r="AK4425" s="36">
        <v>5944.5</v>
      </c>
      <c r="AL4425" s="7">
        <v>140</v>
      </c>
    </row>
    <row r="4426" spans="33:38">
      <c r="AG4426"/>
      <c r="AK4426" s="36">
        <v>4351.5</v>
      </c>
      <c r="AL4426" s="7">
        <v>90</v>
      </c>
    </row>
    <row r="4427" spans="33:38">
      <c r="AG4427"/>
      <c r="AK4427" s="36">
        <v>5685</v>
      </c>
      <c r="AL4427" s="7">
        <v>120</v>
      </c>
    </row>
    <row r="4428" spans="33:38">
      <c r="AG4428"/>
      <c r="AK4428" s="36">
        <v>5616</v>
      </c>
      <c r="AL4428" s="7">
        <v>120</v>
      </c>
    </row>
    <row r="4429" spans="33:38">
      <c r="AG4429"/>
      <c r="AK4429" s="36">
        <v>6097.5</v>
      </c>
      <c r="AL4429" s="7">
        <v>150</v>
      </c>
    </row>
    <row r="4430" spans="33:38">
      <c r="AG4430"/>
      <c r="AK4430" s="36">
        <v>5467.5</v>
      </c>
      <c r="AL4430" s="7">
        <v>110</v>
      </c>
    </row>
    <row r="4431" spans="33:38">
      <c r="AG4431"/>
      <c r="AK4431" s="36">
        <v>5193</v>
      </c>
      <c r="AL4431" s="7">
        <v>95</v>
      </c>
    </row>
    <row r="4432" spans="33:38">
      <c r="AG4432"/>
      <c r="AK4432" s="36">
        <v>5193</v>
      </c>
      <c r="AL4432" s="7">
        <v>95</v>
      </c>
    </row>
    <row r="4433" spans="33:38">
      <c r="AG4433"/>
      <c r="AK4433" s="36">
        <v>4903.5</v>
      </c>
      <c r="AL4433" s="7">
        <v>90</v>
      </c>
    </row>
    <row r="4434" spans="33:38">
      <c r="AG4434"/>
      <c r="AK4434" s="36">
        <v>4569</v>
      </c>
      <c r="AL4434" s="7">
        <v>90</v>
      </c>
    </row>
    <row r="4435" spans="33:38">
      <c r="AG4435"/>
      <c r="AK4435" s="36">
        <v>4387.5</v>
      </c>
      <c r="AL4435" s="7">
        <v>90</v>
      </c>
    </row>
    <row r="4436" spans="33:38">
      <c r="AG4436"/>
      <c r="AK4436" s="36">
        <v>4260</v>
      </c>
      <c r="AL4436" s="7">
        <v>90</v>
      </c>
    </row>
    <row r="4437" spans="33:38">
      <c r="AG4437"/>
      <c r="AK4437" s="36">
        <v>4198.5</v>
      </c>
      <c r="AL4437" s="7">
        <v>90</v>
      </c>
    </row>
    <row r="4438" spans="33:38">
      <c r="AG4438"/>
      <c r="AK4438" s="36">
        <v>4240.5</v>
      </c>
      <c r="AL4438" s="7">
        <v>90</v>
      </c>
    </row>
    <row r="4439" spans="33:38">
      <c r="AG4439"/>
      <c r="AK4439" s="36">
        <v>4309.5</v>
      </c>
      <c r="AL4439" s="7">
        <v>90</v>
      </c>
    </row>
    <row r="4440" spans="33:38">
      <c r="AG4440"/>
      <c r="AK4440" s="36">
        <v>4222.5</v>
      </c>
      <c r="AL4440" s="7">
        <v>90</v>
      </c>
    </row>
    <row r="4441" spans="33:38">
      <c r="AG4441"/>
      <c r="AK4441" s="36">
        <v>4314</v>
      </c>
      <c r="AL4441" s="7">
        <v>90</v>
      </c>
    </row>
    <row r="4442" spans="33:38">
      <c r="AG4442"/>
      <c r="AK4442" s="36">
        <v>4828.5</v>
      </c>
      <c r="AL4442" s="7">
        <v>90</v>
      </c>
    </row>
    <row r="4443" spans="33:38">
      <c r="AG4443"/>
      <c r="AK4443" s="36">
        <v>5526</v>
      </c>
      <c r="AL4443" s="7">
        <v>110</v>
      </c>
    </row>
    <row r="4444" spans="33:38">
      <c r="AG4444"/>
      <c r="AK4444" s="36">
        <v>5871</v>
      </c>
      <c r="AL4444" s="7">
        <v>130</v>
      </c>
    </row>
    <row r="4445" spans="33:38">
      <c r="AG4445"/>
      <c r="AK4445" s="36">
        <v>6046.5</v>
      </c>
      <c r="AL4445" s="7">
        <v>140</v>
      </c>
    </row>
    <row r="4446" spans="33:38">
      <c r="AG4446"/>
      <c r="AK4446" s="36">
        <v>5796</v>
      </c>
      <c r="AL4446" s="7">
        <v>130</v>
      </c>
    </row>
    <row r="4447" spans="33:38">
      <c r="AG4447"/>
      <c r="AK4447" s="36">
        <v>5982</v>
      </c>
      <c r="AL4447" s="7">
        <v>140</v>
      </c>
    </row>
    <row r="4448" spans="33:38">
      <c r="AG4448"/>
      <c r="AK4448" s="36">
        <v>6082.5</v>
      </c>
      <c r="AL4448" s="7">
        <v>140</v>
      </c>
    </row>
    <row r="4449" spans="33:38">
      <c r="AG4449"/>
      <c r="AK4449" s="36">
        <v>5892</v>
      </c>
      <c r="AL4449" s="7">
        <v>130</v>
      </c>
    </row>
    <row r="4450" spans="33:38">
      <c r="AG4450"/>
      <c r="AK4450" s="36">
        <v>5643</v>
      </c>
      <c r="AL4450" s="7">
        <v>120</v>
      </c>
    </row>
    <row r="4451" spans="33:38">
      <c r="AG4451"/>
      <c r="AK4451" s="36">
        <v>5397</v>
      </c>
      <c r="AL4451" s="7">
        <v>105</v>
      </c>
    </row>
    <row r="4452" spans="33:38">
      <c r="AG4452"/>
      <c r="AK4452" s="36">
        <v>5334</v>
      </c>
      <c r="AL4452" s="7">
        <v>105</v>
      </c>
    </row>
    <row r="4453" spans="33:38">
      <c r="AG4453"/>
      <c r="AK4453" s="36">
        <v>5763</v>
      </c>
      <c r="AL4453" s="7">
        <v>130</v>
      </c>
    </row>
    <row r="4454" spans="33:38">
      <c r="AG4454"/>
      <c r="AK4454" s="36">
        <v>5793</v>
      </c>
      <c r="AL4454" s="7">
        <v>130</v>
      </c>
    </row>
    <row r="4455" spans="33:38">
      <c r="AG4455"/>
      <c r="AK4455" s="36">
        <v>5514</v>
      </c>
      <c r="AL4455" s="7">
        <v>110</v>
      </c>
    </row>
    <row r="4456" spans="33:38">
      <c r="AG4456"/>
      <c r="AK4456" s="36">
        <v>5065.5</v>
      </c>
      <c r="AL4456" s="7">
        <v>90</v>
      </c>
    </row>
    <row r="4457" spans="33:38">
      <c r="AG4457"/>
      <c r="AK4457" s="36">
        <v>4744.5</v>
      </c>
      <c r="AL4457" s="7">
        <v>90</v>
      </c>
    </row>
    <row r="4458" spans="33:38">
      <c r="AG4458"/>
      <c r="AK4458" s="36">
        <v>4455</v>
      </c>
      <c r="AL4458" s="7">
        <v>90</v>
      </c>
    </row>
    <row r="4459" spans="33:38">
      <c r="AG4459"/>
      <c r="AK4459" s="36">
        <v>4357.5</v>
      </c>
      <c r="AL4459" s="7">
        <v>90</v>
      </c>
    </row>
    <row r="4460" spans="33:38">
      <c r="AG4460"/>
      <c r="AK4460" s="36">
        <v>4134</v>
      </c>
      <c r="AL4460" s="7">
        <v>90</v>
      </c>
    </row>
    <row r="4461" spans="33:38">
      <c r="AG4461"/>
      <c r="AK4461" s="36">
        <v>4003.5</v>
      </c>
      <c r="AL4461" s="7">
        <v>90</v>
      </c>
    </row>
    <row r="4462" spans="33:38">
      <c r="AG4462"/>
      <c r="AK4462" s="36">
        <v>3973.5</v>
      </c>
      <c r="AL4462" s="7">
        <v>90</v>
      </c>
    </row>
    <row r="4463" spans="33:38">
      <c r="AG4463"/>
      <c r="AK4463" s="36">
        <v>4023</v>
      </c>
      <c r="AL4463" s="7">
        <v>90</v>
      </c>
    </row>
    <row r="4464" spans="33:38">
      <c r="AG4464"/>
      <c r="AK4464" s="36">
        <v>3796.5</v>
      </c>
      <c r="AL4464" s="7">
        <v>90</v>
      </c>
    </row>
    <row r="4465" spans="33:38">
      <c r="AG4465"/>
      <c r="AK4465" s="36">
        <v>3723</v>
      </c>
      <c r="AL4465" s="7">
        <v>90</v>
      </c>
    </row>
    <row r="4466" spans="33:38">
      <c r="AG4466"/>
      <c r="AK4466" s="36">
        <v>3981</v>
      </c>
      <c r="AL4466" s="7">
        <v>90</v>
      </c>
    </row>
    <row r="4467" spans="33:38">
      <c r="AG4467"/>
      <c r="AK4467" s="36">
        <v>4366.5</v>
      </c>
      <c r="AL4467" s="7">
        <v>90</v>
      </c>
    </row>
    <row r="4468" spans="33:38">
      <c r="AG4468"/>
      <c r="AK4468" s="36">
        <v>4563</v>
      </c>
      <c r="AL4468" s="7">
        <v>90</v>
      </c>
    </row>
    <row r="4469" spans="33:38">
      <c r="AG4469"/>
      <c r="AK4469" s="36">
        <v>4803</v>
      </c>
      <c r="AL4469" s="7">
        <v>90</v>
      </c>
    </row>
    <row r="4470" spans="33:38">
      <c r="AG4470"/>
      <c r="AK4470" s="36">
        <v>4605</v>
      </c>
      <c r="AL4470" s="7">
        <v>90</v>
      </c>
    </row>
    <row r="4471" spans="33:38">
      <c r="AG4471"/>
      <c r="AK4471" s="36">
        <v>4680</v>
      </c>
      <c r="AL4471" s="7">
        <v>90</v>
      </c>
    </row>
    <row r="4472" spans="33:38">
      <c r="AG4472"/>
      <c r="AK4472" s="36">
        <v>4719</v>
      </c>
      <c r="AL4472" s="7">
        <v>90</v>
      </c>
    </row>
    <row r="4473" spans="33:38">
      <c r="AG4473"/>
      <c r="AK4473" s="36">
        <v>4605</v>
      </c>
      <c r="AL4473" s="7">
        <v>90</v>
      </c>
    </row>
    <row r="4474" spans="33:38">
      <c r="AG4474"/>
      <c r="AK4474" s="36">
        <v>4522.5</v>
      </c>
      <c r="AL4474" s="7">
        <v>90</v>
      </c>
    </row>
    <row r="4475" spans="33:38">
      <c r="AG4475"/>
      <c r="AK4475" s="36">
        <v>4479</v>
      </c>
      <c r="AL4475" s="7">
        <v>90</v>
      </c>
    </row>
    <row r="4476" spans="33:38">
      <c r="AG4476"/>
      <c r="AK4476" s="36">
        <v>4587</v>
      </c>
      <c r="AL4476" s="7">
        <v>90</v>
      </c>
    </row>
    <row r="4477" spans="33:38">
      <c r="AG4477"/>
      <c r="AK4477" s="36">
        <v>5305.5</v>
      </c>
      <c r="AL4477" s="7">
        <v>100</v>
      </c>
    </row>
    <row r="4478" spans="33:38">
      <c r="AG4478"/>
      <c r="AK4478" s="36">
        <v>5340</v>
      </c>
      <c r="AL4478" s="7">
        <v>105</v>
      </c>
    </row>
    <row r="4479" spans="33:38">
      <c r="AG4479"/>
      <c r="AK4479" s="36">
        <v>5221.5</v>
      </c>
      <c r="AL4479" s="7">
        <v>100</v>
      </c>
    </row>
    <row r="4480" spans="33:38">
      <c r="AG4480"/>
      <c r="AK4480" s="36">
        <v>4918.5</v>
      </c>
      <c r="AL4480" s="7">
        <v>90</v>
      </c>
    </row>
    <row r="4481" spans="33:38">
      <c r="AG4481"/>
      <c r="AK4481" s="36">
        <v>4630.5</v>
      </c>
      <c r="AL4481" s="7">
        <v>90</v>
      </c>
    </row>
    <row r="4482" spans="33:38">
      <c r="AG4482"/>
      <c r="AK4482" s="36">
        <v>4231.5</v>
      </c>
      <c r="AL4482" s="7">
        <v>90</v>
      </c>
    </row>
    <row r="4483" spans="33:38">
      <c r="AG4483"/>
      <c r="AK4483" s="36">
        <v>4108.5</v>
      </c>
      <c r="AL4483" s="7">
        <v>90</v>
      </c>
    </row>
    <row r="4484" spans="33:38">
      <c r="AG4484"/>
      <c r="AK4484" s="36">
        <v>3918</v>
      </c>
      <c r="AL4484" s="7">
        <v>90</v>
      </c>
    </row>
    <row r="4485" spans="33:38">
      <c r="AG4485"/>
      <c r="AK4485" s="36">
        <v>3820.5</v>
      </c>
      <c r="AL4485" s="7">
        <v>90</v>
      </c>
    </row>
    <row r="4486" spans="33:38">
      <c r="AG4486"/>
      <c r="AK4486" s="36">
        <v>3811.5</v>
      </c>
      <c r="AL4486" s="7">
        <v>90</v>
      </c>
    </row>
    <row r="4487" spans="33:38">
      <c r="AG4487"/>
      <c r="AK4487" s="36">
        <v>3904.5</v>
      </c>
      <c r="AL4487" s="7">
        <v>90</v>
      </c>
    </row>
    <row r="4488" spans="33:38">
      <c r="AG4488"/>
      <c r="AK4488" s="36">
        <v>3804</v>
      </c>
      <c r="AL4488" s="7">
        <v>90</v>
      </c>
    </row>
    <row r="4489" spans="33:38">
      <c r="AG4489"/>
      <c r="AK4489" s="36">
        <v>4023</v>
      </c>
      <c r="AL4489" s="7">
        <v>90</v>
      </c>
    </row>
    <row r="4490" spans="33:38">
      <c r="AG4490"/>
      <c r="AK4490" s="36">
        <v>4770</v>
      </c>
      <c r="AL4490" s="7">
        <v>90</v>
      </c>
    </row>
    <row r="4491" spans="33:38">
      <c r="AG4491"/>
      <c r="AK4491" s="36">
        <v>5295</v>
      </c>
      <c r="AL4491" s="7">
        <v>100</v>
      </c>
    </row>
    <row r="4492" spans="33:38">
      <c r="AG4492"/>
      <c r="AK4492" s="36">
        <v>5596.5</v>
      </c>
      <c r="AL4492" s="7">
        <v>120</v>
      </c>
    </row>
    <row r="4493" spans="33:38">
      <c r="AG4493"/>
      <c r="AK4493" s="36">
        <v>5788.5</v>
      </c>
      <c r="AL4493" s="7">
        <v>130</v>
      </c>
    </row>
    <row r="4494" spans="33:38">
      <c r="AG4494"/>
      <c r="AK4494" s="36">
        <v>5653.5</v>
      </c>
      <c r="AL4494" s="7">
        <v>120</v>
      </c>
    </row>
    <row r="4495" spans="33:38">
      <c r="AG4495"/>
      <c r="AK4495" s="36">
        <v>5712</v>
      </c>
      <c r="AL4495" s="7">
        <v>120</v>
      </c>
    </row>
    <row r="4496" spans="33:38">
      <c r="AG4496"/>
      <c r="AK4496" s="36">
        <v>5866.5</v>
      </c>
      <c r="AL4496" s="7">
        <v>130</v>
      </c>
    </row>
    <row r="4497" spans="33:38">
      <c r="AG4497"/>
      <c r="AK4497" s="36">
        <v>5752.5</v>
      </c>
      <c r="AL4497" s="7">
        <v>130</v>
      </c>
    </row>
    <row r="4498" spans="33:38">
      <c r="AG4498"/>
      <c r="AK4498" s="36">
        <v>5676</v>
      </c>
      <c r="AL4498" s="7">
        <v>120</v>
      </c>
    </row>
    <row r="4499" spans="33:38">
      <c r="AG4499"/>
      <c r="AK4499" s="36">
        <v>5503.5</v>
      </c>
      <c r="AL4499" s="7">
        <v>110</v>
      </c>
    </row>
    <row r="4500" spans="33:38">
      <c r="AG4500"/>
      <c r="AK4500" s="36">
        <v>5436</v>
      </c>
      <c r="AL4500" s="7">
        <v>110</v>
      </c>
    </row>
    <row r="4501" spans="33:38">
      <c r="AG4501"/>
      <c r="AK4501" s="36">
        <v>5874</v>
      </c>
      <c r="AL4501" s="7">
        <v>130</v>
      </c>
    </row>
    <row r="4502" spans="33:38">
      <c r="AG4502"/>
      <c r="AK4502" s="36">
        <v>5914.5</v>
      </c>
      <c r="AL4502" s="7">
        <v>140</v>
      </c>
    </row>
    <row r="4503" spans="33:38">
      <c r="AG4503"/>
      <c r="AK4503" s="36">
        <v>5652</v>
      </c>
      <c r="AL4503" s="7">
        <v>120</v>
      </c>
    </row>
    <row r="4504" spans="33:38">
      <c r="AG4504"/>
      <c r="AK4504" s="36">
        <v>5077.5</v>
      </c>
      <c r="AL4504" s="7">
        <v>90</v>
      </c>
    </row>
    <row r="4505" spans="33:38">
      <c r="AG4505"/>
      <c r="AK4505" s="36">
        <v>4845</v>
      </c>
      <c r="AL4505" s="7">
        <v>90</v>
      </c>
    </row>
    <row r="4506" spans="33:38">
      <c r="AG4506"/>
      <c r="AK4506" s="36">
        <v>4495.5</v>
      </c>
      <c r="AL4506" s="7">
        <v>90</v>
      </c>
    </row>
    <row r="4507" spans="33:38">
      <c r="AG4507"/>
      <c r="AK4507" s="36">
        <v>4311</v>
      </c>
      <c r="AL4507" s="7">
        <v>90</v>
      </c>
    </row>
    <row r="4508" spans="33:38">
      <c r="AG4508"/>
      <c r="AK4508" s="36">
        <v>4153.5</v>
      </c>
      <c r="AL4508" s="7">
        <v>90</v>
      </c>
    </row>
    <row r="4509" spans="33:38">
      <c r="AG4509"/>
      <c r="AK4509" s="36">
        <v>4050</v>
      </c>
      <c r="AL4509" s="7">
        <v>90</v>
      </c>
    </row>
    <row r="4510" spans="33:38">
      <c r="AG4510"/>
      <c r="AK4510" s="36">
        <v>3945</v>
      </c>
      <c r="AL4510" s="7">
        <v>90</v>
      </c>
    </row>
    <row r="4511" spans="33:38">
      <c r="AG4511"/>
      <c r="AK4511" s="36">
        <v>3981</v>
      </c>
      <c r="AL4511" s="7">
        <v>90</v>
      </c>
    </row>
    <row r="4512" spans="33:38">
      <c r="AG4512"/>
      <c r="AK4512" s="36">
        <v>3859.5</v>
      </c>
      <c r="AL4512" s="7">
        <v>90</v>
      </c>
    </row>
    <row r="4513" spans="33:38">
      <c r="AG4513"/>
      <c r="AK4513" s="36">
        <v>4009.5</v>
      </c>
      <c r="AL4513" s="7">
        <v>90</v>
      </c>
    </row>
    <row r="4514" spans="33:38">
      <c r="AG4514"/>
      <c r="AK4514" s="36">
        <v>4536</v>
      </c>
      <c r="AL4514" s="7">
        <v>90</v>
      </c>
    </row>
    <row r="4515" spans="33:38">
      <c r="AG4515"/>
      <c r="AK4515" s="36">
        <v>5095.5</v>
      </c>
      <c r="AL4515" s="7">
        <v>90</v>
      </c>
    </row>
    <row r="4516" spans="33:38">
      <c r="AG4516"/>
      <c r="AK4516" s="36">
        <v>5400</v>
      </c>
      <c r="AL4516" s="7">
        <v>105</v>
      </c>
    </row>
    <row r="4517" spans="33:38">
      <c r="AG4517"/>
      <c r="AK4517" s="36">
        <v>5707.5</v>
      </c>
      <c r="AL4517" s="7">
        <v>120</v>
      </c>
    </row>
    <row r="4518" spans="33:38">
      <c r="AG4518"/>
      <c r="AK4518" s="36">
        <v>5400</v>
      </c>
      <c r="AL4518" s="7">
        <v>105</v>
      </c>
    </row>
    <row r="4519" spans="33:38">
      <c r="AG4519"/>
      <c r="AK4519" s="36">
        <v>5424</v>
      </c>
      <c r="AL4519" s="7">
        <v>105</v>
      </c>
    </row>
    <row r="4520" spans="33:38">
      <c r="AG4520"/>
      <c r="AK4520" s="36">
        <v>5512.5</v>
      </c>
      <c r="AL4520" s="7">
        <v>110</v>
      </c>
    </row>
    <row r="4521" spans="33:38">
      <c r="AG4521"/>
      <c r="AK4521" s="36">
        <v>5323.5</v>
      </c>
      <c r="AL4521" s="7">
        <v>105</v>
      </c>
    </row>
    <row r="4522" spans="33:38">
      <c r="AG4522"/>
      <c r="AK4522" s="36">
        <v>5122.5</v>
      </c>
      <c r="AL4522" s="7">
        <v>95</v>
      </c>
    </row>
    <row r="4523" spans="33:38">
      <c r="AG4523"/>
      <c r="AK4523" s="36">
        <v>4968</v>
      </c>
      <c r="AL4523" s="7">
        <v>90</v>
      </c>
    </row>
    <row r="4524" spans="33:38">
      <c r="AG4524"/>
      <c r="AK4524" s="36">
        <v>5491.5</v>
      </c>
      <c r="AL4524" s="7">
        <v>110</v>
      </c>
    </row>
    <row r="4525" spans="33:38">
      <c r="AG4525"/>
      <c r="AK4525" s="36">
        <v>5595</v>
      </c>
      <c r="AL4525" s="7">
        <v>120</v>
      </c>
    </row>
    <row r="4526" spans="33:38">
      <c r="AG4526"/>
      <c r="AK4526" s="36">
        <v>5614.5</v>
      </c>
      <c r="AL4526" s="7">
        <v>120</v>
      </c>
    </row>
    <row r="4527" spans="33:38">
      <c r="AG4527"/>
      <c r="AK4527" s="36">
        <v>5409</v>
      </c>
      <c r="AL4527" s="7">
        <v>105</v>
      </c>
    </row>
    <row r="4528" spans="33:38">
      <c r="AG4528"/>
      <c r="AK4528" s="36">
        <v>5202</v>
      </c>
      <c r="AL4528" s="7">
        <v>95</v>
      </c>
    </row>
    <row r="4529" spans="33:38">
      <c r="AG4529"/>
      <c r="AK4529" s="36">
        <v>4788</v>
      </c>
      <c r="AL4529" s="7">
        <v>90</v>
      </c>
    </row>
    <row r="4530" spans="33:38">
      <c r="AG4530"/>
      <c r="AK4530" s="36">
        <v>5862</v>
      </c>
      <c r="AL4530" s="7">
        <v>130</v>
      </c>
    </row>
    <row r="4531" spans="33:38">
      <c r="AG4531"/>
      <c r="AK4531" s="36">
        <v>4024.5</v>
      </c>
      <c r="AL4531" s="7">
        <v>90</v>
      </c>
    </row>
    <row r="4532" spans="33:38">
      <c r="AG4532"/>
      <c r="AK4532" s="36">
        <v>3930</v>
      </c>
      <c r="AL4532" s="7">
        <v>90</v>
      </c>
    </row>
    <row r="4533" spans="33:38">
      <c r="AG4533"/>
      <c r="AK4533" s="36">
        <v>3891</v>
      </c>
      <c r="AL4533" s="7">
        <v>90</v>
      </c>
    </row>
    <row r="4534" spans="33:38">
      <c r="AG4534"/>
      <c r="AK4534" s="36">
        <v>3796.5</v>
      </c>
      <c r="AL4534" s="7">
        <v>90</v>
      </c>
    </row>
    <row r="4535" spans="33:38">
      <c r="AG4535"/>
      <c r="AK4535" s="36">
        <v>3765</v>
      </c>
      <c r="AL4535" s="7">
        <v>90</v>
      </c>
    </row>
    <row r="4536" spans="33:38">
      <c r="AG4536"/>
      <c r="AK4536" s="36">
        <v>3441</v>
      </c>
      <c r="AL4536" s="7">
        <v>75</v>
      </c>
    </row>
    <row r="4537" spans="33:38">
      <c r="AG4537"/>
      <c r="AK4537" s="36">
        <v>3324</v>
      </c>
      <c r="AL4537" s="7">
        <v>75</v>
      </c>
    </row>
    <row r="4538" spans="33:38">
      <c r="AG4538"/>
      <c r="AK4538" s="36">
        <v>3517.5</v>
      </c>
      <c r="AL4538" s="7">
        <v>75</v>
      </c>
    </row>
    <row r="4539" spans="33:38">
      <c r="AG4539"/>
      <c r="AK4539" s="36">
        <v>3760.5</v>
      </c>
      <c r="AL4539" s="7">
        <v>90</v>
      </c>
    </row>
    <row r="4540" spans="33:38">
      <c r="AG4540"/>
      <c r="AK4540" s="36">
        <v>4018.5</v>
      </c>
      <c r="AL4540" s="7">
        <v>90</v>
      </c>
    </row>
    <row r="4541" spans="33:38">
      <c r="AG4541"/>
      <c r="AK4541" s="36">
        <v>4192.5</v>
      </c>
      <c r="AL4541" s="7">
        <v>90</v>
      </c>
    </row>
    <row r="4542" spans="33:38">
      <c r="AG4542"/>
      <c r="AK4542" s="36">
        <v>4066.5</v>
      </c>
      <c r="AL4542" s="7">
        <v>90</v>
      </c>
    </row>
    <row r="4543" spans="33:38">
      <c r="AG4543"/>
      <c r="AK4543" s="36">
        <v>4189.5</v>
      </c>
      <c r="AL4543" s="7">
        <v>90</v>
      </c>
    </row>
    <row r="4544" spans="33:38">
      <c r="AG4544"/>
      <c r="AK4544" s="36">
        <v>4162.5</v>
      </c>
      <c r="AL4544" s="7">
        <v>90</v>
      </c>
    </row>
    <row r="4545" spans="33:38">
      <c r="AG4545"/>
      <c r="AK4545" s="36">
        <v>4096.5</v>
      </c>
      <c r="AL4545" s="7">
        <v>90</v>
      </c>
    </row>
    <row r="4546" spans="33:38">
      <c r="AG4546"/>
      <c r="AK4546" s="36">
        <v>3991.5</v>
      </c>
      <c r="AL4546" s="7">
        <v>90</v>
      </c>
    </row>
    <row r="4547" spans="33:38">
      <c r="AG4547"/>
      <c r="AK4547" s="36">
        <v>3985.5</v>
      </c>
      <c r="AL4547" s="7">
        <v>90</v>
      </c>
    </row>
    <row r="4548" spans="33:38">
      <c r="AG4548"/>
      <c r="AK4548" s="36">
        <v>4392</v>
      </c>
      <c r="AL4548" s="7">
        <v>90</v>
      </c>
    </row>
    <row r="4549" spans="33:38">
      <c r="AG4549"/>
      <c r="AK4549" s="36">
        <v>5113.5</v>
      </c>
      <c r="AL4549" s="7">
        <v>95</v>
      </c>
    </row>
    <row r="4550" spans="33:38">
      <c r="AG4550"/>
      <c r="AK4550" s="36">
        <v>5149.5</v>
      </c>
      <c r="AL4550" s="7">
        <v>95</v>
      </c>
    </row>
    <row r="4551" spans="33:38">
      <c r="AG4551"/>
      <c r="AK4551" s="36">
        <v>5043</v>
      </c>
      <c r="AL4551" s="7">
        <v>90</v>
      </c>
    </row>
    <row r="4552" spans="33:38">
      <c r="AG4552"/>
      <c r="AK4552" s="36">
        <v>4762.5</v>
      </c>
      <c r="AL4552" s="7">
        <v>90</v>
      </c>
    </row>
    <row r="4553" spans="33:38">
      <c r="AG4553"/>
      <c r="AK4553" s="36">
        <v>4350</v>
      </c>
      <c r="AL4553" s="7">
        <v>90</v>
      </c>
    </row>
    <row r="4554" spans="33:38">
      <c r="AG4554"/>
      <c r="AK4554" s="36">
        <v>4125</v>
      </c>
      <c r="AL4554" s="7">
        <v>90</v>
      </c>
    </row>
    <row r="4555" spans="33:38">
      <c r="AG4555"/>
      <c r="AK4555" s="36">
        <v>3994.5</v>
      </c>
      <c r="AL4555" s="7">
        <v>90</v>
      </c>
    </row>
    <row r="4556" spans="33:38">
      <c r="AG4556"/>
      <c r="AK4556" s="36">
        <v>3916.5</v>
      </c>
      <c r="AL4556" s="7">
        <v>90</v>
      </c>
    </row>
    <row r="4557" spans="33:38">
      <c r="AG4557"/>
      <c r="AK4557" s="36">
        <v>3880.5</v>
      </c>
      <c r="AL4557" s="7">
        <v>90</v>
      </c>
    </row>
    <row r="4558" spans="33:38">
      <c r="AG4558"/>
      <c r="AK4558" s="36">
        <v>3784.5</v>
      </c>
      <c r="AL4558" s="7">
        <v>90</v>
      </c>
    </row>
    <row r="4559" spans="33:38">
      <c r="AG4559"/>
      <c r="AK4559" s="36">
        <v>3931.5</v>
      </c>
      <c r="AL4559" s="7">
        <v>90</v>
      </c>
    </row>
    <row r="4560" spans="33:38">
      <c r="AG4560"/>
      <c r="AK4560" s="36">
        <v>3937.5</v>
      </c>
      <c r="AL4560" s="7">
        <v>90</v>
      </c>
    </row>
    <row r="4561" spans="33:38">
      <c r="AG4561"/>
      <c r="AK4561" s="36">
        <v>4089</v>
      </c>
      <c r="AL4561" s="7">
        <v>90</v>
      </c>
    </row>
    <row r="4562" spans="33:38">
      <c r="AG4562"/>
      <c r="AK4562" s="36">
        <v>4848</v>
      </c>
      <c r="AL4562" s="7">
        <v>90</v>
      </c>
    </row>
    <row r="4563" spans="33:38">
      <c r="AG4563"/>
      <c r="AK4563" s="36">
        <v>5494.5</v>
      </c>
      <c r="AL4563" s="7">
        <v>110</v>
      </c>
    </row>
    <row r="4564" spans="33:38">
      <c r="AG4564"/>
      <c r="AK4564" s="36">
        <v>5794.5</v>
      </c>
      <c r="AL4564" s="7">
        <v>130</v>
      </c>
    </row>
    <row r="4565" spans="33:38">
      <c r="AG4565"/>
      <c r="AK4565" s="36">
        <v>5976</v>
      </c>
      <c r="AL4565" s="7">
        <v>140</v>
      </c>
    </row>
    <row r="4566" spans="33:38">
      <c r="AG4566"/>
      <c r="AK4566" s="36">
        <v>5688</v>
      </c>
      <c r="AL4566" s="7">
        <v>120</v>
      </c>
    </row>
    <row r="4567" spans="33:38">
      <c r="AG4567"/>
      <c r="AK4567" s="36">
        <v>5814</v>
      </c>
      <c r="AL4567" s="7">
        <v>130</v>
      </c>
    </row>
    <row r="4568" spans="33:38">
      <c r="AG4568"/>
      <c r="AK4568" s="36">
        <v>5884.5</v>
      </c>
      <c r="AL4568" s="7">
        <v>130</v>
      </c>
    </row>
    <row r="4569" spans="33:38">
      <c r="AG4569"/>
      <c r="AK4569" s="36">
        <v>5724</v>
      </c>
      <c r="AL4569" s="7">
        <v>130</v>
      </c>
    </row>
    <row r="4570" spans="33:38">
      <c r="AG4570"/>
      <c r="AK4570" s="36">
        <v>5709</v>
      </c>
      <c r="AL4570" s="7">
        <v>120</v>
      </c>
    </row>
    <row r="4571" spans="33:38">
      <c r="AG4571"/>
      <c r="AK4571" s="36">
        <v>5548.5</v>
      </c>
      <c r="AL4571" s="7">
        <v>120</v>
      </c>
    </row>
    <row r="4572" spans="33:38">
      <c r="AG4572"/>
      <c r="AK4572" s="36">
        <v>5506.5</v>
      </c>
      <c r="AL4572" s="7">
        <v>110</v>
      </c>
    </row>
    <row r="4573" spans="33:38">
      <c r="AG4573"/>
      <c r="AK4573" s="36">
        <v>5983.5</v>
      </c>
      <c r="AL4573" s="7">
        <v>140</v>
      </c>
    </row>
    <row r="4574" spans="33:38">
      <c r="AG4574"/>
      <c r="AK4574" s="36">
        <v>5937</v>
      </c>
      <c r="AL4574" s="7">
        <v>140</v>
      </c>
    </row>
    <row r="4575" spans="33:38">
      <c r="AG4575"/>
      <c r="AK4575" s="36">
        <v>5664</v>
      </c>
      <c r="AL4575" s="7">
        <v>120</v>
      </c>
    </row>
    <row r="4576" spans="33:38">
      <c r="AG4576"/>
      <c r="AK4576" s="36">
        <v>5091</v>
      </c>
      <c r="AL4576" s="7">
        <v>90</v>
      </c>
    </row>
    <row r="4577" spans="33:38">
      <c r="AG4577"/>
      <c r="AK4577" s="36">
        <v>4546.5</v>
      </c>
      <c r="AL4577" s="7">
        <v>90</v>
      </c>
    </row>
    <row r="4578" spans="33:38">
      <c r="AG4578"/>
      <c r="AK4578" s="36">
        <v>4312.5</v>
      </c>
      <c r="AL4578" s="7">
        <v>90</v>
      </c>
    </row>
    <row r="4579" spans="33:38">
      <c r="AG4579"/>
      <c r="AK4579" s="36">
        <v>4029</v>
      </c>
      <c r="AL4579" s="7">
        <v>90</v>
      </c>
    </row>
    <row r="4580" spans="33:38">
      <c r="AG4580"/>
      <c r="AK4580" s="36">
        <v>3928.5</v>
      </c>
      <c r="AL4580" s="7">
        <v>90</v>
      </c>
    </row>
    <row r="4581" spans="33:38">
      <c r="AG4581"/>
      <c r="AK4581" s="36">
        <v>3895.5</v>
      </c>
      <c r="AL4581" s="7">
        <v>90</v>
      </c>
    </row>
    <row r="4582" spans="33:38">
      <c r="AG4582"/>
      <c r="AK4582" s="36">
        <v>3765</v>
      </c>
      <c r="AL4582" s="7">
        <v>90</v>
      </c>
    </row>
    <row r="4583" spans="33:38">
      <c r="AG4583"/>
      <c r="AK4583" s="36">
        <v>4015.5</v>
      </c>
      <c r="AL4583" s="7">
        <v>90</v>
      </c>
    </row>
    <row r="4584" spans="33:38">
      <c r="AG4584"/>
      <c r="AK4584" s="36">
        <v>3936</v>
      </c>
      <c r="AL4584" s="7">
        <v>90</v>
      </c>
    </row>
    <row r="4585" spans="33:38">
      <c r="AG4585"/>
      <c r="AK4585" s="36">
        <v>4089</v>
      </c>
      <c r="AL4585" s="7">
        <v>90</v>
      </c>
    </row>
    <row r="4586" spans="33:38">
      <c r="AG4586"/>
      <c r="AK4586" s="36">
        <v>4848</v>
      </c>
      <c r="AL4586" s="7">
        <v>90</v>
      </c>
    </row>
    <row r="4587" spans="33:38">
      <c r="AG4587"/>
      <c r="AK4587" s="36">
        <v>5494.5</v>
      </c>
      <c r="AL4587" s="7">
        <v>110</v>
      </c>
    </row>
    <row r="4588" spans="33:38">
      <c r="AG4588"/>
      <c r="AK4588" s="36">
        <v>5794.5</v>
      </c>
      <c r="AL4588" s="7">
        <v>130</v>
      </c>
    </row>
    <row r="4589" spans="33:38">
      <c r="AG4589"/>
      <c r="AK4589" s="36">
        <v>5976</v>
      </c>
      <c r="AL4589" s="7">
        <v>140</v>
      </c>
    </row>
    <row r="4590" spans="33:38">
      <c r="AG4590"/>
      <c r="AK4590" s="36">
        <v>5688</v>
      </c>
      <c r="AL4590" s="7">
        <v>120</v>
      </c>
    </row>
    <row r="4591" spans="33:38">
      <c r="AG4591"/>
      <c r="AK4591" s="36">
        <v>5814</v>
      </c>
      <c r="AL4591" s="7">
        <v>130</v>
      </c>
    </row>
    <row r="4592" spans="33:38">
      <c r="AG4592"/>
      <c r="AK4592" s="36">
        <v>5884.5</v>
      </c>
      <c r="AL4592" s="7">
        <v>130</v>
      </c>
    </row>
    <row r="4593" spans="33:38">
      <c r="AG4593"/>
      <c r="AK4593" s="36">
        <v>5724</v>
      </c>
      <c r="AL4593" s="7">
        <v>130</v>
      </c>
    </row>
    <row r="4594" spans="33:38">
      <c r="AG4594"/>
      <c r="AK4594" s="36">
        <v>5709</v>
      </c>
      <c r="AL4594" s="7">
        <v>120</v>
      </c>
    </row>
    <row r="4595" spans="33:38">
      <c r="AG4595"/>
      <c r="AK4595" s="36">
        <v>5548.5</v>
      </c>
      <c r="AL4595" s="7">
        <v>120</v>
      </c>
    </row>
    <row r="4596" spans="33:38">
      <c r="AG4596"/>
      <c r="AK4596" s="36">
        <v>5506.5</v>
      </c>
      <c r="AL4596" s="7">
        <v>110</v>
      </c>
    </row>
    <row r="4597" spans="33:38">
      <c r="AG4597"/>
      <c r="AK4597" s="36">
        <v>5983.5</v>
      </c>
      <c r="AL4597" s="7">
        <v>140</v>
      </c>
    </row>
    <row r="4598" spans="33:38">
      <c r="AG4598"/>
      <c r="AK4598" s="36">
        <v>5937</v>
      </c>
      <c r="AL4598" s="7">
        <v>140</v>
      </c>
    </row>
    <row r="4599" spans="33:38">
      <c r="AG4599"/>
      <c r="AK4599" s="36">
        <v>5664</v>
      </c>
      <c r="AL4599" s="7">
        <v>120</v>
      </c>
    </row>
    <row r="4600" spans="33:38">
      <c r="AG4600"/>
      <c r="AK4600" s="36">
        <v>5091</v>
      </c>
      <c r="AL4600" s="7">
        <v>90</v>
      </c>
    </row>
    <row r="4601" spans="33:38">
      <c r="AG4601"/>
      <c r="AK4601" s="36">
        <v>4651.5</v>
      </c>
      <c r="AL4601" s="7">
        <v>90</v>
      </c>
    </row>
    <row r="4602" spans="33:38">
      <c r="AG4602"/>
      <c r="AK4602" s="36">
        <v>4404</v>
      </c>
      <c r="AL4602" s="7">
        <v>90</v>
      </c>
    </row>
    <row r="4603" spans="33:38">
      <c r="AG4603"/>
      <c r="AK4603" s="36">
        <v>4210.5</v>
      </c>
      <c r="AL4603" s="7">
        <v>90</v>
      </c>
    </row>
    <row r="4604" spans="33:38">
      <c r="AG4604"/>
      <c r="AK4604" s="36">
        <v>4098</v>
      </c>
      <c r="AL4604" s="7">
        <v>90</v>
      </c>
    </row>
    <row r="4605" spans="33:38">
      <c r="AG4605"/>
      <c r="AK4605" s="36">
        <v>3975</v>
      </c>
      <c r="AL4605" s="7">
        <v>90</v>
      </c>
    </row>
    <row r="4606" spans="33:38">
      <c r="AG4606"/>
      <c r="AK4606" s="36">
        <v>3957</v>
      </c>
      <c r="AL4606" s="7">
        <v>90</v>
      </c>
    </row>
    <row r="4607" spans="33:38">
      <c r="AG4607"/>
      <c r="AK4607" s="36">
        <v>4135.5</v>
      </c>
      <c r="AL4607" s="7">
        <v>90</v>
      </c>
    </row>
    <row r="4608" spans="33:38">
      <c r="AG4608"/>
      <c r="AK4608" s="36">
        <v>4029</v>
      </c>
      <c r="AL4608" s="7">
        <v>90</v>
      </c>
    </row>
    <row r="4609" spans="33:38">
      <c r="AG4609"/>
      <c r="AK4609" s="36">
        <v>4129.5</v>
      </c>
      <c r="AL4609" s="7">
        <v>90</v>
      </c>
    </row>
    <row r="4610" spans="33:38">
      <c r="AG4610"/>
      <c r="AK4610" s="36">
        <v>3441</v>
      </c>
      <c r="AL4610" s="7">
        <v>75</v>
      </c>
    </row>
    <row r="4611" spans="33:38">
      <c r="AG4611"/>
      <c r="AK4611" s="36">
        <v>5595</v>
      </c>
      <c r="AL4611" s="7">
        <v>120</v>
      </c>
    </row>
    <row r="4612" spans="33:38">
      <c r="AG4612"/>
      <c r="AK4612" s="36">
        <v>5868</v>
      </c>
      <c r="AL4612" s="7">
        <v>130</v>
      </c>
    </row>
    <row r="4613" spans="33:38">
      <c r="AG4613"/>
      <c r="AK4613" s="36">
        <v>6052.5</v>
      </c>
      <c r="AL4613" s="7">
        <v>140</v>
      </c>
    </row>
    <row r="4614" spans="33:38">
      <c r="AG4614"/>
      <c r="AK4614" s="36">
        <v>5880</v>
      </c>
      <c r="AL4614" s="7">
        <v>130</v>
      </c>
    </row>
    <row r="4615" spans="33:38">
      <c r="AG4615"/>
      <c r="AK4615" s="36">
        <v>5886</v>
      </c>
      <c r="AL4615" s="7">
        <v>130</v>
      </c>
    </row>
    <row r="4616" spans="33:38">
      <c r="AG4616"/>
      <c r="AK4616" s="36">
        <v>6052.5</v>
      </c>
      <c r="AL4616" s="7">
        <v>140</v>
      </c>
    </row>
    <row r="4617" spans="33:38">
      <c r="AG4617"/>
      <c r="AK4617" s="36">
        <v>5860.5</v>
      </c>
      <c r="AL4617" s="7">
        <v>130</v>
      </c>
    </row>
    <row r="4618" spans="33:38">
      <c r="AG4618"/>
      <c r="AK4618" s="36">
        <v>4831.5</v>
      </c>
      <c r="AL4618" s="7">
        <v>90</v>
      </c>
    </row>
    <row r="4619" spans="33:38">
      <c r="AG4619"/>
      <c r="AK4619" s="36">
        <v>5640</v>
      </c>
      <c r="AL4619" s="7">
        <v>120</v>
      </c>
    </row>
    <row r="4620" spans="33:38">
      <c r="AG4620"/>
      <c r="AK4620" s="36">
        <v>5847</v>
      </c>
      <c r="AL4620" s="7">
        <v>130</v>
      </c>
    </row>
    <row r="4621" spans="33:38">
      <c r="AG4621"/>
      <c r="AK4621" s="36">
        <v>5965.5</v>
      </c>
      <c r="AL4621" s="7">
        <v>140</v>
      </c>
    </row>
    <row r="4622" spans="33:38">
      <c r="AG4622"/>
      <c r="AK4622" s="36">
        <v>5961</v>
      </c>
      <c r="AL4622" s="7">
        <v>140</v>
      </c>
    </row>
    <row r="4623" spans="33:38">
      <c r="AG4623"/>
      <c r="AK4623" s="36">
        <v>5971.5</v>
      </c>
      <c r="AL4623" s="7">
        <v>140</v>
      </c>
    </row>
    <row r="4624" spans="33:38">
      <c r="AG4624"/>
      <c r="AK4624" s="36">
        <v>5343</v>
      </c>
      <c r="AL4624" s="7">
        <v>105</v>
      </c>
    </row>
    <row r="4625" spans="33:38">
      <c r="AG4625"/>
      <c r="AK4625" s="36">
        <v>5334</v>
      </c>
      <c r="AL4625" s="7">
        <v>105</v>
      </c>
    </row>
    <row r="4626" spans="33:38">
      <c r="AG4626"/>
      <c r="AK4626" s="36">
        <v>4780.5</v>
      </c>
      <c r="AL4626" s="7">
        <v>90</v>
      </c>
    </row>
    <row r="4627" spans="33:38">
      <c r="AG4627"/>
      <c r="AK4627" s="36">
        <v>4360.5</v>
      </c>
      <c r="AL4627" s="7">
        <v>90</v>
      </c>
    </row>
    <row r="4628" spans="33:38">
      <c r="AG4628"/>
      <c r="AK4628" s="36">
        <v>4246.5</v>
      </c>
      <c r="AL4628" s="7">
        <v>90</v>
      </c>
    </row>
    <row r="4629" spans="33:38">
      <c r="AG4629"/>
      <c r="AK4629" s="36">
        <v>4180.5</v>
      </c>
      <c r="AL4629" s="7">
        <v>90</v>
      </c>
    </row>
    <row r="4630" spans="33:38">
      <c r="AG4630"/>
      <c r="AK4630" s="36">
        <v>4089</v>
      </c>
      <c r="AL4630" s="7">
        <v>90</v>
      </c>
    </row>
    <row r="4631" spans="33:38">
      <c r="AG4631"/>
      <c r="AK4631" s="36">
        <v>4258.5</v>
      </c>
      <c r="AL4631" s="7">
        <v>90</v>
      </c>
    </row>
    <row r="4632" spans="33:38">
      <c r="AG4632"/>
      <c r="AK4632" s="36">
        <v>4194</v>
      </c>
      <c r="AL4632" s="7">
        <v>90</v>
      </c>
    </row>
    <row r="4633" spans="33:38">
      <c r="AG4633"/>
      <c r="AK4633" s="36">
        <v>4305</v>
      </c>
      <c r="AL4633" s="7">
        <v>90</v>
      </c>
    </row>
    <row r="4634" spans="33:38">
      <c r="AG4634"/>
      <c r="AK4634" s="36">
        <v>4950</v>
      </c>
      <c r="AL4634" s="7">
        <v>90</v>
      </c>
    </row>
    <row r="4635" spans="33:38">
      <c r="AG4635"/>
      <c r="AK4635" s="36">
        <v>5383.5</v>
      </c>
      <c r="AL4635" s="7">
        <v>105</v>
      </c>
    </row>
    <row r="4636" spans="33:38">
      <c r="AG4636"/>
      <c r="AK4636" s="36">
        <v>5875.5</v>
      </c>
      <c r="AL4636" s="7">
        <v>130</v>
      </c>
    </row>
    <row r="4637" spans="33:38">
      <c r="AG4637"/>
      <c r="AK4637" s="36">
        <v>6027</v>
      </c>
      <c r="AL4637" s="7">
        <v>140</v>
      </c>
    </row>
    <row r="4638" spans="33:38">
      <c r="AG4638"/>
      <c r="AK4638" s="36">
        <v>5815.5</v>
      </c>
      <c r="AL4638" s="7">
        <v>130</v>
      </c>
    </row>
    <row r="4639" spans="33:38">
      <c r="AG4639"/>
      <c r="AK4639" s="36">
        <v>6121.5</v>
      </c>
      <c r="AL4639" s="7">
        <v>150</v>
      </c>
    </row>
    <row r="4640" spans="33:38">
      <c r="AG4640"/>
      <c r="AK4640" s="36">
        <v>6121.5</v>
      </c>
      <c r="AL4640" s="7">
        <v>150</v>
      </c>
    </row>
    <row r="4641" spans="33:38">
      <c r="AG4641"/>
      <c r="AK4641" s="36">
        <v>5845.5</v>
      </c>
      <c r="AL4641" s="7">
        <v>130</v>
      </c>
    </row>
    <row r="4642" spans="33:38">
      <c r="AG4642"/>
      <c r="AK4642" s="36">
        <v>5793</v>
      </c>
      <c r="AL4642" s="7">
        <v>130</v>
      </c>
    </row>
    <row r="4643" spans="33:38">
      <c r="AG4643"/>
      <c r="AK4643" s="36">
        <v>5644.5</v>
      </c>
      <c r="AL4643" s="7">
        <v>120</v>
      </c>
    </row>
    <row r="4644" spans="33:38">
      <c r="AG4644"/>
      <c r="AK4644" s="36">
        <v>5599.5</v>
      </c>
      <c r="AL4644" s="7">
        <v>120</v>
      </c>
    </row>
    <row r="4645" spans="33:38">
      <c r="AG4645"/>
      <c r="AK4645" s="36">
        <v>6052.5</v>
      </c>
      <c r="AL4645" s="7">
        <v>140</v>
      </c>
    </row>
    <row r="4646" spans="33:38">
      <c r="AG4646"/>
      <c r="AK4646" s="36">
        <v>6060</v>
      </c>
      <c r="AL4646" s="7">
        <v>140</v>
      </c>
    </row>
    <row r="4647" spans="33:38">
      <c r="AG4647"/>
      <c r="AK4647" s="36">
        <v>5899.5</v>
      </c>
      <c r="AL4647" s="7">
        <v>130</v>
      </c>
    </row>
    <row r="4648" spans="33:38">
      <c r="AG4648"/>
      <c r="AK4648" s="36">
        <v>4618.5</v>
      </c>
      <c r="AL4648" s="7">
        <v>90</v>
      </c>
    </row>
    <row r="4649" spans="33:38">
      <c r="AG4649"/>
      <c r="AK4649" s="36">
        <v>5935.5</v>
      </c>
      <c r="AL4649" s="7">
        <v>140</v>
      </c>
    </row>
    <row r="4650" spans="33:38">
      <c r="AG4650"/>
      <c r="AK4650" s="36">
        <v>4480.5</v>
      </c>
      <c r="AL4650" s="7">
        <v>90</v>
      </c>
    </row>
    <row r="4651" spans="33:38">
      <c r="AG4651"/>
      <c r="AK4651" s="36">
        <v>4347</v>
      </c>
      <c r="AL4651" s="7">
        <v>90</v>
      </c>
    </row>
    <row r="4652" spans="33:38">
      <c r="AG4652"/>
      <c r="AK4652" s="36">
        <v>4240.5</v>
      </c>
      <c r="AL4652" s="7">
        <v>90</v>
      </c>
    </row>
    <row r="4653" spans="33:38">
      <c r="AG4653"/>
      <c r="AK4653" s="36">
        <v>4252.5</v>
      </c>
      <c r="AL4653" s="7">
        <v>90</v>
      </c>
    </row>
    <row r="4654" spans="33:38">
      <c r="AG4654"/>
      <c r="AK4654" s="36">
        <v>4164</v>
      </c>
      <c r="AL4654" s="7">
        <v>90</v>
      </c>
    </row>
    <row r="4655" spans="33:38">
      <c r="AG4655"/>
      <c r="AK4655" s="36">
        <v>4270.5</v>
      </c>
      <c r="AL4655" s="7">
        <v>90</v>
      </c>
    </row>
    <row r="4656" spans="33:38">
      <c r="AG4656"/>
      <c r="AK4656" s="36">
        <v>4198.5</v>
      </c>
      <c r="AL4656" s="7">
        <v>90</v>
      </c>
    </row>
    <row r="4657" spans="33:38">
      <c r="AG4657"/>
      <c r="AK4657" s="36">
        <v>4345.5</v>
      </c>
      <c r="AL4657" s="7">
        <v>90</v>
      </c>
    </row>
    <row r="4658" spans="33:38">
      <c r="AG4658"/>
      <c r="AK4658" s="36">
        <v>5226</v>
      </c>
      <c r="AL4658" s="7">
        <v>100</v>
      </c>
    </row>
    <row r="4659" spans="33:38">
      <c r="AG4659"/>
      <c r="AK4659" s="36">
        <v>5865</v>
      </c>
      <c r="AL4659" s="7">
        <v>130</v>
      </c>
    </row>
    <row r="4660" spans="33:38">
      <c r="AG4660"/>
      <c r="AK4660" s="36">
        <v>5977.5</v>
      </c>
      <c r="AL4660" s="7">
        <v>140</v>
      </c>
    </row>
    <row r="4661" spans="33:38">
      <c r="AG4661"/>
      <c r="AK4661" s="36">
        <v>6229.5</v>
      </c>
      <c r="AL4661" s="7">
        <v>150</v>
      </c>
    </row>
    <row r="4662" spans="33:38">
      <c r="AG4662"/>
      <c r="AK4662" s="36">
        <v>5968.5</v>
      </c>
      <c r="AL4662" s="7">
        <v>140</v>
      </c>
    </row>
    <row r="4663" spans="33:38">
      <c r="AG4663"/>
      <c r="AK4663" s="36">
        <v>6175.5</v>
      </c>
      <c r="AL4663" s="7">
        <v>150</v>
      </c>
    </row>
    <row r="4664" spans="33:38">
      <c r="AG4664"/>
      <c r="AK4664" s="36">
        <v>6249</v>
      </c>
      <c r="AL4664" s="7">
        <v>150</v>
      </c>
    </row>
    <row r="4665" spans="33:38">
      <c r="AG4665"/>
      <c r="AK4665" s="36">
        <v>6178.5</v>
      </c>
      <c r="AL4665" s="7">
        <v>150</v>
      </c>
    </row>
    <row r="4666" spans="33:38">
      <c r="AG4666"/>
      <c r="AK4666" s="36">
        <v>6022.5</v>
      </c>
      <c r="AL4666" s="7">
        <v>140</v>
      </c>
    </row>
    <row r="4667" spans="33:38">
      <c r="AG4667"/>
      <c r="AK4667" s="36">
        <v>5770.5</v>
      </c>
      <c r="AL4667" s="7">
        <v>130</v>
      </c>
    </row>
    <row r="4668" spans="33:38">
      <c r="AG4668"/>
      <c r="AK4668" s="36">
        <v>5692.5</v>
      </c>
      <c r="AL4668" s="7">
        <v>120</v>
      </c>
    </row>
    <row r="4669" spans="33:38">
      <c r="AG4669"/>
      <c r="AK4669" s="36">
        <v>6060</v>
      </c>
      <c r="AL4669" s="7">
        <v>140</v>
      </c>
    </row>
    <row r="4670" spans="33:38">
      <c r="AG4670"/>
      <c r="AK4670" s="36">
        <v>6018</v>
      </c>
      <c r="AL4670" s="7">
        <v>140</v>
      </c>
    </row>
    <row r="4671" spans="33:38">
      <c r="AG4671"/>
      <c r="AK4671" s="36">
        <v>5826</v>
      </c>
      <c r="AL4671" s="7">
        <v>130</v>
      </c>
    </row>
    <row r="4672" spans="33:38">
      <c r="AG4672"/>
      <c r="AK4672" s="36">
        <v>5502</v>
      </c>
      <c r="AL4672" s="7">
        <v>110</v>
      </c>
    </row>
    <row r="4673" spans="33:38">
      <c r="AG4673"/>
      <c r="AK4673" s="36">
        <v>4981.5</v>
      </c>
      <c r="AL4673" s="7">
        <v>90</v>
      </c>
    </row>
    <row r="4674" spans="33:38">
      <c r="AG4674"/>
      <c r="AK4674" s="36">
        <v>4704</v>
      </c>
      <c r="AL4674" s="7">
        <v>90</v>
      </c>
    </row>
    <row r="4675" spans="33:38">
      <c r="AG4675"/>
      <c r="AK4675" s="36">
        <v>4447.5</v>
      </c>
      <c r="AL4675" s="7">
        <v>90</v>
      </c>
    </row>
    <row r="4676" spans="33:38">
      <c r="AG4676"/>
      <c r="AK4676" s="36">
        <v>4357.5</v>
      </c>
      <c r="AL4676" s="7">
        <v>90</v>
      </c>
    </row>
    <row r="4677" spans="33:38">
      <c r="AG4677"/>
      <c r="AK4677" s="36">
        <v>4197</v>
      </c>
      <c r="AL4677" s="7">
        <v>90</v>
      </c>
    </row>
    <row r="4678" spans="33:38">
      <c r="AG4678"/>
      <c r="AK4678" s="36">
        <v>4140</v>
      </c>
      <c r="AL4678" s="7">
        <v>90</v>
      </c>
    </row>
    <row r="4679" spans="33:38">
      <c r="AG4679"/>
      <c r="AK4679" s="36">
        <v>4167</v>
      </c>
      <c r="AL4679" s="7">
        <v>90</v>
      </c>
    </row>
    <row r="4680" spans="33:38">
      <c r="AG4680"/>
      <c r="AK4680" s="36">
        <v>4092</v>
      </c>
      <c r="AL4680" s="7">
        <v>90</v>
      </c>
    </row>
    <row r="4681" spans="33:38">
      <c r="AG4681"/>
      <c r="AK4681" s="36">
        <v>4096.5</v>
      </c>
      <c r="AL4681" s="7">
        <v>90</v>
      </c>
    </row>
    <row r="4682" spans="33:38">
      <c r="AG4682"/>
      <c r="AK4682" s="36">
        <v>4525.5</v>
      </c>
      <c r="AL4682" s="7">
        <v>90</v>
      </c>
    </row>
    <row r="4683" spans="33:38">
      <c r="AG4683"/>
      <c r="AK4683" s="36">
        <v>5076</v>
      </c>
      <c r="AL4683" s="7">
        <v>90</v>
      </c>
    </row>
    <row r="4684" spans="33:38">
      <c r="AG4684"/>
      <c r="AK4684" s="36">
        <v>5380.5</v>
      </c>
      <c r="AL4684" s="7">
        <v>105</v>
      </c>
    </row>
    <row r="4685" spans="33:38">
      <c r="AG4685"/>
      <c r="AK4685" s="36">
        <v>5557.5</v>
      </c>
      <c r="AL4685" s="7">
        <v>120</v>
      </c>
    </row>
    <row r="4686" spans="33:38">
      <c r="AG4686"/>
      <c r="AK4686" s="36">
        <v>5382</v>
      </c>
      <c r="AL4686" s="7">
        <v>105</v>
      </c>
    </row>
    <row r="4687" spans="33:38">
      <c r="AG4687"/>
      <c r="AK4687" s="36">
        <v>5455.5</v>
      </c>
      <c r="AL4687" s="7">
        <v>110</v>
      </c>
    </row>
    <row r="4688" spans="33:38">
      <c r="AG4688"/>
      <c r="AK4688" s="36">
        <v>5379</v>
      </c>
      <c r="AL4688" s="7">
        <v>105</v>
      </c>
    </row>
    <row r="4689" spans="33:38">
      <c r="AG4689"/>
      <c r="AK4689" s="36">
        <v>5347.5</v>
      </c>
      <c r="AL4689" s="7">
        <v>105</v>
      </c>
    </row>
    <row r="4690" spans="33:38">
      <c r="AG4690"/>
      <c r="AK4690" s="36">
        <v>5064</v>
      </c>
      <c r="AL4690" s="7">
        <v>90</v>
      </c>
    </row>
    <row r="4691" spans="33:38">
      <c r="AG4691"/>
      <c r="AK4691" s="36">
        <v>4993.5</v>
      </c>
      <c r="AL4691" s="7">
        <v>90</v>
      </c>
    </row>
    <row r="4692" spans="33:38">
      <c r="AG4692"/>
      <c r="AK4692" s="36">
        <v>4959</v>
      </c>
      <c r="AL4692" s="7">
        <v>90</v>
      </c>
    </row>
    <row r="4693" spans="33:38">
      <c r="AG4693"/>
      <c r="AK4693" s="36">
        <v>5679</v>
      </c>
      <c r="AL4693" s="7">
        <v>120</v>
      </c>
    </row>
    <row r="4694" spans="33:38">
      <c r="AG4694"/>
      <c r="AK4694" s="36">
        <v>5673</v>
      </c>
      <c r="AL4694" s="7">
        <v>120</v>
      </c>
    </row>
    <row r="4695" spans="33:38">
      <c r="AG4695"/>
      <c r="AK4695" s="36">
        <v>5517</v>
      </c>
      <c r="AL4695" s="7">
        <v>110</v>
      </c>
    </row>
    <row r="4696" spans="33:38">
      <c r="AG4696"/>
      <c r="AK4696" s="36">
        <v>5110.5</v>
      </c>
      <c r="AL4696" s="7">
        <v>95</v>
      </c>
    </row>
    <row r="4697" spans="33:38">
      <c r="AG4697"/>
      <c r="AK4697" s="36">
        <v>5181</v>
      </c>
      <c r="AL4697" s="7">
        <v>95</v>
      </c>
    </row>
    <row r="4698" spans="33:38">
      <c r="AG4698"/>
      <c r="AK4698" s="36">
        <v>4399.5</v>
      </c>
      <c r="AL4698" s="7">
        <v>90</v>
      </c>
    </row>
    <row r="4699" spans="33:38">
      <c r="AG4699"/>
      <c r="AK4699" s="36">
        <v>4189.5</v>
      </c>
      <c r="AL4699" s="7">
        <v>90</v>
      </c>
    </row>
    <row r="4700" spans="33:38">
      <c r="AG4700"/>
      <c r="AK4700" s="36">
        <v>4134</v>
      </c>
      <c r="AL4700" s="7">
        <v>90</v>
      </c>
    </row>
    <row r="4701" spans="33:38">
      <c r="AG4701"/>
      <c r="AK4701" s="36">
        <v>4015.5</v>
      </c>
      <c r="AL4701" s="7">
        <v>90</v>
      </c>
    </row>
    <row r="4702" spans="33:38">
      <c r="AG4702"/>
      <c r="AK4702" s="36">
        <v>3943.5</v>
      </c>
      <c r="AL4702" s="7">
        <v>90</v>
      </c>
    </row>
    <row r="4703" spans="33:38">
      <c r="AG4703"/>
      <c r="AK4703" s="36">
        <v>3982.5</v>
      </c>
      <c r="AL4703" s="7">
        <v>90</v>
      </c>
    </row>
    <row r="4704" spans="33:38">
      <c r="AG4704"/>
      <c r="AK4704" s="36">
        <v>3682.5</v>
      </c>
      <c r="AL4704" s="7">
        <v>90</v>
      </c>
    </row>
    <row r="4705" spans="33:38">
      <c r="AG4705"/>
      <c r="AK4705" s="36">
        <v>3519</v>
      </c>
      <c r="AL4705" s="7">
        <v>75</v>
      </c>
    </row>
    <row r="4706" spans="33:38">
      <c r="AG4706"/>
      <c r="AK4706" s="36">
        <v>3630</v>
      </c>
      <c r="AL4706" s="7">
        <v>90</v>
      </c>
    </row>
    <row r="4707" spans="33:38">
      <c r="AG4707"/>
      <c r="AK4707" s="36">
        <v>3756</v>
      </c>
      <c r="AL4707" s="7">
        <v>90</v>
      </c>
    </row>
    <row r="4708" spans="33:38">
      <c r="AG4708"/>
      <c r="AK4708" s="36">
        <v>4084.5</v>
      </c>
      <c r="AL4708" s="7">
        <v>90</v>
      </c>
    </row>
    <row r="4709" spans="33:38">
      <c r="AG4709"/>
      <c r="AK4709" s="36">
        <v>4266</v>
      </c>
      <c r="AL4709" s="7">
        <v>90</v>
      </c>
    </row>
    <row r="4710" spans="33:38">
      <c r="AG4710"/>
      <c r="AK4710" s="36">
        <v>4204.5</v>
      </c>
      <c r="AL4710" s="7">
        <v>90</v>
      </c>
    </row>
    <row r="4711" spans="33:38">
      <c r="AG4711"/>
      <c r="AK4711" s="36">
        <v>4219.5</v>
      </c>
      <c r="AL4711" s="7">
        <v>90</v>
      </c>
    </row>
    <row r="4712" spans="33:38">
      <c r="AG4712"/>
      <c r="AK4712" s="36">
        <v>4240.5</v>
      </c>
      <c r="AL4712" s="7">
        <v>90</v>
      </c>
    </row>
    <row r="4713" spans="33:38">
      <c r="AG4713"/>
      <c r="AK4713" s="36">
        <v>4150.5</v>
      </c>
      <c r="AL4713" s="7">
        <v>90</v>
      </c>
    </row>
    <row r="4714" spans="33:38">
      <c r="AG4714"/>
      <c r="AK4714" s="36">
        <v>4002</v>
      </c>
      <c r="AL4714" s="7">
        <v>90</v>
      </c>
    </row>
    <row r="4715" spans="33:38">
      <c r="AG4715"/>
      <c r="AK4715" s="36">
        <v>4059</v>
      </c>
      <c r="AL4715" s="7">
        <v>90</v>
      </c>
    </row>
    <row r="4716" spans="33:38">
      <c r="AG4716"/>
      <c r="AK4716" s="36">
        <v>4558.5</v>
      </c>
      <c r="AL4716" s="7">
        <v>90</v>
      </c>
    </row>
    <row r="4717" spans="33:38">
      <c r="AG4717"/>
      <c r="AK4717" s="36">
        <v>5181</v>
      </c>
      <c r="AL4717" s="7">
        <v>95</v>
      </c>
    </row>
    <row r="4718" spans="33:38">
      <c r="AG4718"/>
      <c r="AK4718" s="36">
        <v>5002.5</v>
      </c>
      <c r="AL4718" s="7">
        <v>90</v>
      </c>
    </row>
    <row r="4719" spans="33:38">
      <c r="AG4719"/>
      <c r="AK4719" s="36">
        <v>4576.5</v>
      </c>
      <c r="AL4719" s="7">
        <v>90</v>
      </c>
    </row>
    <row r="4720" spans="33:38">
      <c r="AG4720"/>
      <c r="AK4720" s="36">
        <v>4581</v>
      </c>
      <c r="AL4720" s="7">
        <v>90</v>
      </c>
    </row>
    <row r="4721" spans="33:38">
      <c r="AG4721"/>
      <c r="AK4721" s="36">
        <v>4326</v>
      </c>
      <c r="AL4721" s="7">
        <v>90</v>
      </c>
    </row>
    <row r="4722" spans="33:38">
      <c r="AG4722"/>
      <c r="AK4722" s="36">
        <v>3966</v>
      </c>
      <c r="AL4722" s="7">
        <v>90</v>
      </c>
    </row>
    <row r="4723" spans="33:38">
      <c r="AG4723"/>
      <c r="AK4723" s="36">
        <v>3846</v>
      </c>
      <c r="AL4723" s="7">
        <v>90</v>
      </c>
    </row>
    <row r="4724" spans="33:38">
      <c r="AG4724"/>
      <c r="AK4724" s="36">
        <v>3756</v>
      </c>
      <c r="AL4724" s="7">
        <v>90</v>
      </c>
    </row>
    <row r="4725" spans="33:38">
      <c r="AG4725"/>
      <c r="AK4725" s="36">
        <v>3669</v>
      </c>
      <c r="AL4725" s="7">
        <v>90</v>
      </c>
    </row>
    <row r="4726" spans="33:38">
      <c r="AG4726"/>
      <c r="AK4726" s="36">
        <v>3691.5</v>
      </c>
      <c r="AL4726" s="7">
        <v>90</v>
      </c>
    </row>
    <row r="4727" spans="33:38">
      <c r="AG4727"/>
      <c r="AK4727" s="36">
        <v>3843</v>
      </c>
      <c r="AL4727" s="7">
        <v>90</v>
      </c>
    </row>
    <row r="4728" spans="33:38">
      <c r="AG4728"/>
      <c r="AK4728" s="36">
        <v>3873</v>
      </c>
      <c r="AL4728" s="7">
        <v>90</v>
      </c>
    </row>
    <row r="4729" spans="33:38">
      <c r="AG4729"/>
      <c r="AK4729" s="36">
        <v>4068</v>
      </c>
      <c r="AL4729" s="7">
        <v>90</v>
      </c>
    </row>
    <row r="4730" spans="33:38">
      <c r="AG4730"/>
      <c r="AK4730" s="36">
        <v>4545</v>
      </c>
      <c r="AL4730" s="7">
        <v>90</v>
      </c>
    </row>
    <row r="4731" spans="33:38">
      <c r="AG4731"/>
      <c r="AK4731" s="36">
        <v>5655</v>
      </c>
      <c r="AL4731" s="7">
        <v>120</v>
      </c>
    </row>
    <row r="4732" spans="33:38">
      <c r="AG4732"/>
      <c r="AK4732" s="36">
        <v>5869.5</v>
      </c>
      <c r="AL4732" s="7">
        <v>130</v>
      </c>
    </row>
    <row r="4733" spans="33:38">
      <c r="AG4733"/>
      <c r="AK4733" s="36">
        <v>6097.5</v>
      </c>
      <c r="AL4733" s="7">
        <v>150</v>
      </c>
    </row>
    <row r="4734" spans="33:38">
      <c r="AG4734"/>
      <c r="AK4734" s="36">
        <v>5898</v>
      </c>
      <c r="AL4734" s="7">
        <v>130</v>
      </c>
    </row>
    <row r="4735" spans="33:38">
      <c r="AG4735"/>
      <c r="AK4735" s="36">
        <v>5946</v>
      </c>
      <c r="AL4735" s="7">
        <v>140</v>
      </c>
    </row>
    <row r="4736" spans="33:38">
      <c r="AG4736"/>
      <c r="AK4736" s="36">
        <v>6010.5</v>
      </c>
      <c r="AL4736" s="7">
        <v>140</v>
      </c>
    </row>
    <row r="4737" spans="33:38">
      <c r="AG4737"/>
      <c r="AK4737" s="36">
        <v>5931</v>
      </c>
      <c r="AL4737" s="7">
        <v>140</v>
      </c>
    </row>
    <row r="4738" spans="33:38">
      <c r="AG4738"/>
      <c r="AK4738" s="36">
        <v>5890.5</v>
      </c>
      <c r="AL4738" s="7">
        <v>130</v>
      </c>
    </row>
    <row r="4739" spans="33:38">
      <c r="AG4739"/>
      <c r="AK4739" s="36">
        <v>5830.5</v>
      </c>
      <c r="AL4739" s="7">
        <v>130</v>
      </c>
    </row>
    <row r="4740" spans="33:38">
      <c r="AG4740"/>
      <c r="AK4740" s="36">
        <v>5712</v>
      </c>
      <c r="AL4740" s="7">
        <v>120</v>
      </c>
    </row>
    <row r="4741" spans="33:38">
      <c r="AG4741"/>
      <c r="AK4741" s="36">
        <v>6055.5</v>
      </c>
      <c r="AL4741" s="7">
        <v>140</v>
      </c>
    </row>
    <row r="4742" spans="33:38">
      <c r="AG4742"/>
      <c r="AK4742" s="36">
        <v>5980.5</v>
      </c>
      <c r="AL4742" s="7">
        <v>140</v>
      </c>
    </row>
    <row r="4743" spans="33:38">
      <c r="AG4743"/>
      <c r="AK4743" s="36">
        <v>5751</v>
      </c>
      <c r="AL4743" s="7">
        <v>130</v>
      </c>
    </row>
    <row r="4744" spans="33:38">
      <c r="AG4744"/>
      <c r="AK4744" s="36">
        <v>5134.5</v>
      </c>
      <c r="AL4744" s="7">
        <v>95</v>
      </c>
    </row>
    <row r="4745" spans="33:38">
      <c r="AG4745"/>
      <c r="AK4745" s="36">
        <v>4533</v>
      </c>
      <c r="AL4745" s="7">
        <v>90</v>
      </c>
    </row>
    <row r="4746" spans="33:38">
      <c r="AG4746"/>
      <c r="AK4746" s="36">
        <v>5802</v>
      </c>
      <c r="AL4746" s="7">
        <v>130</v>
      </c>
    </row>
    <row r="4747" spans="33:38">
      <c r="AG4747"/>
      <c r="AK4747" s="36">
        <v>4062</v>
      </c>
      <c r="AL4747" s="7">
        <v>90</v>
      </c>
    </row>
    <row r="4748" spans="33:38">
      <c r="AG4748"/>
      <c r="AK4748" s="36">
        <v>4039.5</v>
      </c>
      <c r="AL4748" s="7">
        <v>90</v>
      </c>
    </row>
    <row r="4749" spans="33:38">
      <c r="AG4749"/>
      <c r="AK4749" s="36">
        <v>3948</v>
      </c>
      <c r="AL4749" s="7">
        <v>90</v>
      </c>
    </row>
    <row r="4750" spans="33:38">
      <c r="AG4750"/>
      <c r="AK4750" s="36">
        <v>4237.5</v>
      </c>
      <c r="AL4750" s="7">
        <v>90</v>
      </c>
    </row>
    <row r="4751" spans="33:38">
      <c r="AG4751"/>
      <c r="AK4751" s="36">
        <v>4069.5</v>
      </c>
      <c r="AL4751" s="7">
        <v>90</v>
      </c>
    </row>
    <row r="4752" spans="33:38">
      <c r="AG4752"/>
      <c r="AK4752" s="36">
        <v>4078.5</v>
      </c>
      <c r="AL4752" s="7">
        <v>90</v>
      </c>
    </row>
    <row r="4753" spans="33:38">
      <c r="AG4753"/>
      <c r="AK4753" s="36">
        <v>4165.5</v>
      </c>
      <c r="AL4753" s="7">
        <v>90</v>
      </c>
    </row>
    <row r="4754" spans="33:38">
      <c r="AG4754"/>
      <c r="AK4754" s="36">
        <v>4905</v>
      </c>
      <c r="AL4754" s="7">
        <v>90</v>
      </c>
    </row>
    <row r="4755" spans="33:38">
      <c r="AG4755"/>
      <c r="AK4755" s="36">
        <v>5596.5</v>
      </c>
      <c r="AL4755" s="7">
        <v>120</v>
      </c>
    </row>
    <row r="4756" spans="33:38">
      <c r="AG4756"/>
      <c r="AK4756" s="36">
        <v>5779.5</v>
      </c>
      <c r="AL4756" s="7">
        <v>130</v>
      </c>
    </row>
    <row r="4757" spans="33:38">
      <c r="AG4757"/>
      <c r="AK4757" s="36">
        <v>5968.5</v>
      </c>
      <c r="AL4757" s="7">
        <v>140</v>
      </c>
    </row>
    <row r="4758" spans="33:38">
      <c r="AG4758"/>
      <c r="AK4758" s="36">
        <v>5800.5</v>
      </c>
      <c r="AL4758" s="7">
        <v>130</v>
      </c>
    </row>
    <row r="4759" spans="33:38">
      <c r="AG4759"/>
      <c r="AK4759" s="36">
        <v>5907</v>
      </c>
      <c r="AL4759" s="7">
        <v>130</v>
      </c>
    </row>
    <row r="4760" spans="33:38">
      <c r="AG4760"/>
      <c r="AK4760" s="36">
        <v>5959.5</v>
      </c>
      <c r="AL4760" s="7">
        <v>140</v>
      </c>
    </row>
    <row r="4761" spans="33:38">
      <c r="AG4761"/>
      <c r="AK4761" s="36">
        <v>5833.5</v>
      </c>
      <c r="AL4761" s="7">
        <v>130</v>
      </c>
    </row>
    <row r="4762" spans="33:38">
      <c r="AG4762"/>
      <c r="AK4762" s="36">
        <v>5773.5</v>
      </c>
      <c r="AL4762" s="7">
        <v>130</v>
      </c>
    </row>
    <row r="4763" spans="33:38">
      <c r="AG4763"/>
      <c r="AK4763" s="36">
        <v>5520</v>
      </c>
      <c r="AL4763" s="7">
        <v>110</v>
      </c>
    </row>
    <row r="4764" spans="33:38">
      <c r="AG4764"/>
      <c r="AK4764" s="36">
        <v>5647.5</v>
      </c>
      <c r="AL4764" s="7">
        <v>120</v>
      </c>
    </row>
    <row r="4765" spans="33:38">
      <c r="AG4765"/>
      <c r="AK4765" s="36">
        <v>5968.5</v>
      </c>
      <c r="AL4765" s="7">
        <v>140</v>
      </c>
    </row>
    <row r="4766" spans="33:38">
      <c r="AG4766"/>
      <c r="AK4766" s="36">
        <v>5913</v>
      </c>
      <c r="AL4766" s="7">
        <v>140</v>
      </c>
    </row>
    <row r="4767" spans="33:38">
      <c r="AG4767"/>
      <c r="AK4767" s="36">
        <v>5689.5</v>
      </c>
      <c r="AL4767" s="7">
        <v>120</v>
      </c>
    </row>
    <row r="4768" spans="33:38">
      <c r="AG4768"/>
      <c r="AK4768" s="36">
        <v>5400</v>
      </c>
      <c r="AL4768" s="7">
        <v>105</v>
      </c>
    </row>
    <row r="4769" spans="33:38">
      <c r="AG4769"/>
      <c r="AK4769" s="36">
        <v>4543.5</v>
      </c>
      <c r="AL4769" s="7">
        <v>90</v>
      </c>
    </row>
    <row r="4770" spans="33:38">
      <c r="AG4770"/>
      <c r="AK4770" s="36">
        <v>4450.5</v>
      </c>
      <c r="AL4770" s="7">
        <v>90</v>
      </c>
    </row>
    <row r="4771" spans="33:38">
      <c r="AG4771"/>
      <c r="AK4771" s="36">
        <v>4201.5</v>
      </c>
      <c r="AL4771" s="7">
        <v>90</v>
      </c>
    </row>
    <row r="4772" spans="33:38">
      <c r="AG4772"/>
      <c r="AK4772" s="36">
        <v>4098</v>
      </c>
      <c r="AL4772" s="7">
        <v>90</v>
      </c>
    </row>
    <row r="4773" spans="33:38">
      <c r="AG4773"/>
      <c r="AK4773" s="36">
        <v>4024.5</v>
      </c>
      <c r="AL4773" s="7">
        <v>90</v>
      </c>
    </row>
    <row r="4774" spans="33:38">
      <c r="AG4774"/>
      <c r="AK4774" s="36">
        <v>3963</v>
      </c>
      <c r="AL4774" s="7">
        <v>90</v>
      </c>
    </row>
    <row r="4775" spans="33:38">
      <c r="AG4775"/>
      <c r="AK4775" s="36">
        <v>4119</v>
      </c>
      <c r="AL4775" s="7">
        <v>90</v>
      </c>
    </row>
    <row r="4776" spans="33:38">
      <c r="AG4776"/>
      <c r="AK4776" s="36">
        <v>4065</v>
      </c>
      <c r="AL4776" s="7">
        <v>90</v>
      </c>
    </row>
    <row r="4777" spans="33:38">
      <c r="AG4777"/>
      <c r="AK4777" s="36">
        <v>4167</v>
      </c>
      <c r="AL4777" s="7">
        <v>90</v>
      </c>
    </row>
    <row r="4778" spans="33:38">
      <c r="AG4778"/>
      <c r="AK4778" s="36">
        <v>4858.5</v>
      </c>
      <c r="AL4778" s="7">
        <v>90</v>
      </c>
    </row>
    <row r="4779" spans="33:38">
      <c r="AG4779"/>
      <c r="AK4779" s="36">
        <v>5451</v>
      </c>
      <c r="AL4779" s="7">
        <v>110</v>
      </c>
    </row>
    <row r="4780" spans="33:38">
      <c r="AG4780"/>
      <c r="AK4780" s="36">
        <v>5736</v>
      </c>
      <c r="AL4780" s="7">
        <v>130</v>
      </c>
    </row>
    <row r="4781" spans="33:38">
      <c r="AG4781"/>
      <c r="AK4781" s="36">
        <v>5932.5</v>
      </c>
      <c r="AL4781" s="7">
        <v>140</v>
      </c>
    </row>
    <row r="4782" spans="33:38">
      <c r="AG4782"/>
      <c r="AK4782" s="36">
        <v>5760</v>
      </c>
      <c r="AL4782" s="7">
        <v>130</v>
      </c>
    </row>
    <row r="4783" spans="33:38">
      <c r="AG4783"/>
      <c r="AK4783" s="36">
        <v>5758.5</v>
      </c>
      <c r="AL4783" s="7">
        <v>130</v>
      </c>
    </row>
    <row r="4784" spans="33:38">
      <c r="AG4784"/>
      <c r="AK4784" s="36">
        <v>5863.5</v>
      </c>
      <c r="AL4784" s="7">
        <v>130</v>
      </c>
    </row>
    <row r="4785" spans="33:38">
      <c r="AG4785"/>
      <c r="AK4785" s="36">
        <v>5680.5</v>
      </c>
      <c r="AL4785" s="7">
        <v>120</v>
      </c>
    </row>
    <row r="4786" spans="33:38">
      <c r="AG4786"/>
      <c r="AK4786" s="36">
        <v>5662.5</v>
      </c>
      <c r="AL4786" s="7">
        <v>120</v>
      </c>
    </row>
    <row r="4787" spans="33:38">
      <c r="AG4787"/>
      <c r="AK4787" s="36">
        <v>5427</v>
      </c>
      <c r="AL4787" s="7">
        <v>110</v>
      </c>
    </row>
    <row r="4788" spans="33:38">
      <c r="AG4788"/>
      <c r="AK4788" s="36">
        <v>5430</v>
      </c>
      <c r="AL4788" s="7">
        <v>110</v>
      </c>
    </row>
    <row r="4789" spans="33:38">
      <c r="AG4789"/>
      <c r="AK4789" s="36">
        <v>5734.5</v>
      </c>
      <c r="AL4789" s="7">
        <v>130</v>
      </c>
    </row>
    <row r="4790" spans="33:38">
      <c r="AG4790"/>
      <c r="AK4790" s="36">
        <v>5731.5</v>
      </c>
      <c r="AL4790" s="7">
        <v>130</v>
      </c>
    </row>
    <row r="4791" spans="33:38">
      <c r="AG4791"/>
      <c r="AK4791" s="36">
        <v>5524.5</v>
      </c>
      <c r="AL4791" s="7">
        <v>110</v>
      </c>
    </row>
    <row r="4792" spans="33:38">
      <c r="AG4792"/>
      <c r="AK4792" s="36">
        <v>5067</v>
      </c>
      <c r="AL4792" s="7">
        <v>90</v>
      </c>
    </row>
    <row r="4793" spans="33:38">
      <c r="AG4793"/>
      <c r="AK4793" s="36">
        <v>4644</v>
      </c>
      <c r="AL4793" s="7">
        <v>90</v>
      </c>
    </row>
    <row r="4794" spans="33:38">
      <c r="AG4794"/>
      <c r="AK4794" s="36">
        <v>4237.5</v>
      </c>
      <c r="AL4794" s="7">
        <v>90</v>
      </c>
    </row>
    <row r="4795" spans="33:38">
      <c r="AG4795"/>
      <c r="AK4795" s="36">
        <v>4128</v>
      </c>
      <c r="AL4795" s="7">
        <v>90</v>
      </c>
    </row>
    <row r="4796" spans="33:38">
      <c r="AG4796"/>
      <c r="AK4796" s="36">
        <v>4057.5</v>
      </c>
      <c r="AL4796" s="7">
        <v>90</v>
      </c>
    </row>
    <row r="4797" spans="33:38">
      <c r="AG4797"/>
      <c r="AK4797" s="36">
        <v>3927</v>
      </c>
      <c r="AL4797" s="7">
        <v>90</v>
      </c>
    </row>
    <row r="4798" spans="33:38">
      <c r="AG4798"/>
      <c r="AK4798" s="36">
        <v>3970.5</v>
      </c>
      <c r="AL4798" s="7">
        <v>90</v>
      </c>
    </row>
    <row r="4799" spans="33:38">
      <c r="AG4799"/>
      <c r="AK4799" s="36">
        <v>4113</v>
      </c>
      <c r="AL4799" s="7">
        <v>90</v>
      </c>
    </row>
    <row r="4800" spans="33:38">
      <c r="AG4800"/>
      <c r="AK4800" s="36">
        <v>4101</v>
      </c>
      <c r="AL4800" s="7">
        <v>90</v>
      </c>
    </row>
    <row r="4801" spans="33:38">
      <c r="AG4801"/>
      <c r="AK4801" s="36">
        <v>4042.5</v>
      </c>
      <c r="AL4801" s="7">
        <v>90</v>
      </c>
    </row>
    <row r="4802" spans="33:38">
      <c r="AG4802"/>
      <c r="AK4802" s="36">
        <v>4689</v>
      </c>
      <c r="AL4802" s="7">
        <v>90</v>
      </c>
    </row>
    <row r="4803" spans="33:38">
      <c r="AG4803"/>
      <c r="AK4803" s="36">
        <v>5389.5</v>
      </c>
      <c r="AL4803" s="7">
        <v>105</v>
      </c>
    </row>
    <row r="4804" spans="33:38">
      <c r="AG4804"/>
      <c r="AK4804" s="36">
        <v>5703</v>
      </c>
      <c r="AL4804" s="7">
        <v>120</v>
      </c>
    </row>
    <row r="4805" spans="33:38">
      <c r="AG4805"/>
      <c r="AK4805" s="36">
        <v>5947.5</v>
      </c>
      <c r="AL4805" s="7">
        <v>140</v>
      </c>
    </row>
    <row r="4806" spans="33:38">
      <c r="AG4806"/>
      <c r="AK4806" s="36">
        <v>5622</v>
      </c>
      <c r="AL4806" s="7">
        <v>120</v>
      </c>
    </row>
    <row r="4807" spans="33:38">
      <c r="AG4807"/>
      <c r="AK4807" s="36">
        <v>5814</v>
      </c>
      <c r="AL4807" s="7">
        <v>130</v>
      </c>
    </row>
    <row r="4808" spans="33:38">
      <c r="AG4808"/>
      <c r="AK4808" s="36">
        <v>6048</v>
      </c>
      <c r="AL4808" s="7">
        <v>140</v>
      </c>
    </row>
    <row r="4809" spans="33:38">
      <c r="AG4809"/>
      <c r="AK4809" s="36">
        <v>5796</v>
      </c>
      <c r="AL4809" s="7">
        <v>130</v>
      </c>
    </row>
    <row r="4810" spans="33:38">
      <c r="AG4810"/>
      <c r="AK4810" s="36">
        <v>5737.5</v>
      </c>
      <c r="AL4810" s="7">
        <v>130</v>
      </c>
    </row>
    <row r="4811" spans="33:38">
      <c r="AG4811"/>
      <c r="AK4811" s="36">
        <v>5515.5</v>
      </c>
      <c r="AL4811" s="7">
        <v>110</v>
      </c>
    </row>
    <row r="4812" spans="33:38">
      <c r="AG4812"/>
      <c r="AK4812" s="36">
        <v>5526</v>
      </c>
      <c r="AL4812" s="7">
        <v>110</v>
      </c>
    </row>
    <row r="4813" spans="33:38">
      <c r="AG4813"/>
      <c r="AK4813" s="36">
        <v>5944.5</v>
      </c>
      <c r="AL4813" s="7">
        <v>140</v>
      </c>
    </row>
    <row r="4814" spans="33:38">
      <c r="AG4814"/>
      <c r="AK4814" s="36">
        <v>5943</v>
      </c>
      <c r="AL4814" s="7">
        <v>140</v>
      </c>
    </row>
    <row r="4815" spans="33:38">
      <c r="AG4815"/>
      <c r="AK4815" s="36">
        <v>5806.5</v>
      </c>
      <c r="AL4815" s="7">
        <v>130</v>
      </c>
    </row>
    <row r="4816" spans="33:38">
      <c r="AG4816"/>
      <c r="AK4816" s="36">
        <v>5410.5</v>
      </c>
      <c r="AL4816" s="7">
        <v>105</v>
      </c>
    </row>
    <row r="4817" spans="33:38">
      <c r="AG4817"/>
      <c r="AK4817" s="36">
        <v>4840.5</v>
      </c>
      <c r="AL4817" s="7">
        <v>90</v>
      </c>
    </row>
    <row r="4818" spans="33:38">
      <c r="AG4818"/>
      <c r="AK4818" s="36">
        <v>4627.5</v>
      </c>
      <c r="AL4818" s="7">
        <v>90</v>
      </c>
    </row>
    <row r="4819" spans="33:38">
      <c r="AG4819"/>
      <c r="AK4819" s="36">
        <v>4335</v>
      </c>
      <c r="AL4819" s="7">
        <v>90</v>
      </c>
    </row>
    <row r="4820" spans="33:38">
      <c r="AG4820"/>
      <c r="AK4820" s="36">
        <v>4210.5</v>
      </c>
      <c r="AL4820" s="7">
        <v>90</v>
      </c>
    </row>
    <row r="4821" spans="33:38">
      <c r="AG4821"/>
      <c r="AK4821" s="36">
        <v>4144.5</v>
      </c>
      <c r="AL4821" s="7">
        <v>90</v>
      </c>
    </row>
    <row r="4822" spans="33:38">
      <c r="AG4822"/>
      <c r="AK4822" s="36">
        <v>4113</v>
      </c>
      <c r="AL4822" s="7">
        <v>90</v>
      </c>
    </row>
    <row r="4823" spans="33:38">
      <c r="AG4823"/>
      <c r="AK4823" s="36">
        <v>4287</v>
      </c>
      <c r="AL4823" s="7">
        <v>90</v>
      </c>
    </row>
    <row r="4824" spans="33:38">
      <c r="AG4824"/>
      <c r="AK4824" s="36">
        <v>4264.5</v>
      </c>
      <c r="AL4824" s="7">
        <v>90</v>
      </c>
    </row>
    <row r="4825" spans="33:38">
      <c r="AG4825"/>
      <c r="AK4825" s="36">
        <v>4417.5</v>
      </c>
      <c r="AL4825" s="7">
        <v>90</v>
      </c>
    </row>
    <row r="4826" spans="33:38">
      <c r="AG4826"/>
      <c r="AK4826" s="36">
        <v>5058</v>
      </c>
      <c r="AL4826" s="7">
        <v>90</v>
      </c>
    </row>
    <row r="4827" spans="33:38">
      <c r="AG4827"/>
      <c r="AK4827" s="36">
        <v>5529</v>
      </c>
      <c r="AL4827" s="7">
        <v>120</v>
      </c>
    </row>
    <row r="4828" spans="33:38">
      <c r="AG4828"/>
      <c r="AK4828" s="36">
        <v>5764.5</v>
      </c>
      <c r="AL4828" s="7">
        <v>130</v>
      </c>
    </row>
    <row r="4829" spans="33:38">
      <c r="AG4829"/>
      <c r="AK4829" s="36">
        <v>6010.5</v>
      </c>
      <c r="AL4829" s="7">
        <v>140</v>
      </c>
    </row>
    <row r="4830" spans="33:38">
      <c r="AG4830"/>
      <c r="AK4830" s="36">
        <v>5743.5</v>
      </c>
      <c r="AL4830" s="7">
        <v>130</v>
      </c>
    </row>
    <row r="4831" spans="33:38">
      <c r="AG4831"/>
      <c r="AK4831" s="36">
        <v>5662.5</v>
      </c>
      <c r="AL4831" s="7">
        <v>120</v>
      </c>
    </row>
    <row r="4832" spans="33:38">
      <c r="AG4832"/>
      <c r="AK4832" s="36">
        <v>5862</v>
      </c>
      <c r="AL4832" s="7">
        <v>130</v>
      </c>
    </row>
    <row r="4833" spans="33:38">
      <c r="AG4833"/>
      <c r="AK4833" s="36">
        <v>5710.5</v>
      </c>
      <c r="AL4833" s="7">
        <v>120</v>
      </c>
    </row>
    <row r="4834" spans="33:38">
      <c r="AG4834"/>
      <c r="AK4834" s="36">
        <v>5662.5</v>
      </c>
      <c r="AL4834" s="7">
        <v>120</v>
      </c>
    </row>
    <row r="4835" spans="33:38">
      <c r="AG4835"/>
      <c r="AK4835" s="36">
        <v>5455.5</v>
      </c>
      <c r="AL4835" s="7">
        <v>110</v>
      </c>
    </row>
    <row r="4836" spans="33:38">
      <c r="AG4836"/>
      <c r="AK4836" s="36">
        <v>5416.5</v>
      </c>
      <c r="AL4836" s="7">
        <v>105</v>
      </c>
    </row>
    <row r="4837" spans="33:38">
      <c r="AG4837"/>
      <c r="AK4837" s="36">
        <v>5776.5</v>
      </c>
      <c r="AL4837" s="7">
        <v>130</v>
      </c>
    </row>
    <row r="4838" spans="33:38">
      <c r="AG4838"/>
      <c r="AK4838" s="36">
        <v>5685</v>
      </c>
      <c r="AL4838" s="7">
        <v>120</v>
      </c>
    </row>
    <row r="4839" spans="33:38">
      <c r="AG4839"/>
      <c r="AK4839" s="36">
        <v>5391</v>
      </c>
      <c r="AL4839" s="7">
        <v>105</v>
      </c>
    </row>
    <row r="4840" spans="33:38">
      <c r="AG4840"/>
      <c r="AK4840" s="36">
        <v>5013</v>
      </c>
      <c r="AL4840" s="7">
        <v>90</v>
      </c>
    </row>
    <row r="4841" spans="33:38">
      <c r="AG4841"/>
      <c r="AK4841" s="36">
        <v>4647</v>
      </c>
      <c r="AL4841" s="7">
        <v>90</v>
      </c>
    </row>
    <row r="4842" spans="33:38">
      <c r="AG4842"/>
      <c r="AK4842" s="36">
        <v>4320</v>
      </c>
      <c r="AL4842" s="7">
        <v>90</v>
      </c>
    </row>
    <row r="4843" spans="33:38">
      <c r="AG4843"/>
      <c r="AK4843" s="36">
        <v>4318.5</v>
      </c>
      <c r="AL4843" s="7">
        <v>90</v>
      </c>
    </row>
    <row r="4844" spans="33:38">
      <c r="AG4844"/>
      <c r="AK4844" s="36">
        <v>4108.5</v>
      </c>
      <c r="AL4844" s="7">
        <v>90</v>
      </c>
    </row>
    <row r="4845" spans="33:38">
      <c r="AG4845"/>
      <c r="AK4845" s="36">
        <v>3951</v>
      </c>
      <c r="AL4845" s="7">
        <v>90</v>
      </c>
    </row>
    <row r="4846" spans="33:38">
      <c r="AG4846"/>
      <c r="AK4846" s="36">
        <v>3898.5</v>
      </c>
      <c r="AL4846" s="7">
        <v>90</v>
      </c>
    </row>
    <row r="4847" spans="33:38">
      <c r="AG4847"/>
      <c r="AK4847" s="36">
        <v>3829.5</v>
      </c>
      <c r="AL4847" s="7">
        <v>90</v>
      </c>
    </row>
    <row r="4848" spans="33:38">
      <c r="AG4848"/>
      <c r="AK4848" s="36">
        <v>3925.5</v>
      </c>
      <c r="AL4848" s="7">
        <v>90</v>
      </c>
    </row>
    <row r="4849" spans="33:38">
      <c r="AG4849"/>
      <c r="AK4849" s="36">
        <v>3976.5</v>
      </c>
      <c r="AL4849" s="7">
        <v>90</v>
      </c>
    </row>
    <row r="4850" spans="33:38">
      <c r="AG4850"/>
      <c r="AK4850" s="36">
        <v>4407</v>
      </c>
      <c r="AL4850" s="7">
        <v>90</v>
      </c>
    </row>
    <row r="4851" spans="33:38">
      <c r="AG4851"/>
      <c r="AK4851" s="36">
        <v>4984.5</v>
      </c>
      <c r="AL4851" s="7">
        <v>90</v>
      </c>
    </row>
    <row r="4852" spans="33:38">
      <c r="AG4852"/>
      <c r="AK4852" s="36">
        <v>5278.5</v>
      </c>
      <c r="AL4852" s="7">
        <v>100</v>
      </c>
    </row>
    <row r="4853" spans="33:38">
      <c r="AG4853"/>
      <c r="AK4853" s="36">
        <v>5559</v>
      </c>
      <c r="AL4853" s="7">
        <v>120</v>
      </c>
    </row>
    <row r="4854" spans="33:38">
      <c r="AG4854"/>
      <c r="AK4854" s="36">
        <v>5272.5</v>
      </c>
      <c r="AL4854" s="7">
        <v>100</v>
      </c>
    </row>
    <row r="4855" spans="33:38">
      <c r="AG4855"/>
      <c r="AK4855" s="36">
        <v>5245.5</v>
      </c>
      <c r="AL4855" s="7">
        <v>100</v>
      </c>
    </row>
    <row r="4856" spans="33:38">
      <c r="AG4856"/>
      <c r="AK4856" s="36">
        <v>5253</v>
      </c>
      <c r="AL4856" s="7">
        <v>100</v>
      </c>
    </row>
    <row r="4857" spans="33:38">
      <c r="AG4857"/>
      <c r="AK4857" s="36">
        <v>5076</v>
      </c>
      <c r="AL4857" s="7">
        <v>90</v>
      </c>
    </row>
    <row r="4858" spans="33:38">
      <c r="AG4858"/>
      <c r="AK4858" s="36">
        <v>4888.5</v>
      </c>
      <c r="AL4858" s="7">
        <v>90</v>
      </c>
    </row>
    <row r="4859" spans="33:38">
      <c r="AG4859"/>
      <c r="AK4859" s="36">
        <v>4822.5</v>
      </c>
      <c r="AL4859" s="7">
        <v>90</v>
      </c>
    </row>
    <row r="4860" spans="33:38">
      <c r="AG4860"/>
      <c r="AK4860" s="36">
        <v>5001</v>
      </c>
      <c r="AL4860" s="7">
        <v>90</v>
      </c>
    </row>
    <row r="4861" spans="33:38">
      <c r="AG4861"/>
      <c r="AK4861" s="36">
        <v>5331</v>
      </c>
      <c r="AL4861" s="7">
        <v>105</v>
      </c>
    </row>
    <row r="4862" spans="33:38">
      <c r="AG4862"/>
      <c r="AK4862" s="36">
        <v>5305.5</v>
      </c>
      <c r="AL4862" s="7">
        <v>100</v>
      </c>
    </row>
    <row r="4863" spans="33:38">
      <c r="AG4863"/>
      <c r="AK4863" s="36">
        <v>5172</v>
      </c>
      <c r="AL4863" s="7">
        <v>95</v>
      </c>
    </row>
    <row r="4864" spans="33:38">
      <c r="AG4864"/>
      <c r="AK4864" s="36">
        <v>4731</v>
      </c>
      <c r="AL4864" s="7">
        <v>90</v>
      </c>
    </row>
    <row r="4865" spans="33:38">
      <c r="AG4865"/>
      <c r="AK4865" s="36">
        <v>4416</v>
      </c>
      <c r="AL4865" s="7">
        <v>90</v>
      </c>
    </row>
    <row r="4866" spans="33:38">
      <c r="AG4866"/>
      <c r="AK4866" s="36">
        <v>4069.5</v>
      </c>
      <c r="AL4866" s="7">
        <v>90</v>
      </c>
    </row>
    <row r="4867" spans="33:38">
      <c r="AG4867"/>
      <c r="AK4867" s="36">
        <v>3895.5</v>
      </c>
      <c r="AL4867" s="7">
        <v>90</v>
      </c>
    </row>
    <row r="4868" spans="33:38">
      <c r="AG4868"/>
      <c r="AK4868" s="36">
        <v>3808.5</v>
      </c>
      <c r="AL4868" s="7">
        <v>90</v>
      </c>
    </row>
    <row r="4869" spans="33:38">
      <c r="AG4869"/>
      <c r="AK4869" s="36">
        <v>3700.5</v>
      </c>
      <c r="AL4869" s="7">
        <v>90</v>
      </c>
    </row>
    <row r="4870" spans="33:38">
      <c r="AG4870"/>
      <c r="AK4870" s="36">
        <v>4147.5</v>
      </c>
      <c r="AL4870" s="7">
        <v>90</v>
      </c>
    </row>
    <row r="4871" spans="33:38">
      <c r="AG4871"/>
      <c r="AK4871" s="36">
        <v>3655.5</v>
      </c>
      <c r="AL4871" s="7">
        <v>90</v>
      </c>
    </row>
    <row r="4872" spans="33:38">
      <c r="AG4872"/>
      <c r="AK4872" s="36">
        <v>3466.5</v>
      </c>
      <c r="AL4872" s="7">
        <v>75</v>
      </c>
    </row>
    <row r="4873" spans="33:38">
      <c r="AG4873"/>
      <c r="AK4873" s="36">
        <v>3358.5</v>
      </c>
      <c r="AL4873" s="7">
        <v>75</v>
      </c>
    </row>
    <row r="4874" spans="33:38">
      <c r="AG4874"/>
      <c r="AK4874" s="36">
        <v>3508.5</v>
      </c>
      <c r="AL4874" s="7">
        <v>75</v>
      </c>
    </row>
    <row r="4875" spans="33:38">
      <c r="AG4875"/>
      <c r="AK4875" s="36">
        <v>3682.5</v>
      </c>
      <c r="AL4875" s="7">
        <v>90</v>
      </c>
    </row>
    <row r="4876" spans="33:38">
      <c r="AG4876"/>
      <c r="AK4876" s="36">
        <v>3951</v>
      </c>
      <c r="AL4876" s="7">
        <v>90</v>
      </c>
    </row>
    <row r="4877" spans="33:38">
      <c r="AG4877"/>
      <c r="AK4877" s="36">
        <v>4131</v>
      </c>
      <c r="AL4877" s="7">
        <v>90</v>
      </c>
    </row>
    <row r="4878" spans="33:38">
      <c r="AG4878"/>
      <c r="AK4878" s="36">
        <v>3994.5</v>
      </c>
      <c r="AL4878" s="7">
        <v>90</v>
      </c>
    </row>
    <row r="4879" spans="33:38">
      <c r="AG4879"/>
      <c r="AK4879" s="36">
        <v>4048.5</v>
      </c>
      <c r="AL4879" s="7">
        <v>90</v>
      </c>
    </row>
    <row r="4880" spans="33:38">
      <c r="AG4880"/>
      <c r="AK4880" s="36">
        <v>4066.5</v>
      </c>
      <c r="AL4880" s="7">
        <v>90</v>
      </c>
    </row>
    <row r="4881" spans="33:38">
      <c r="AG4881"/>
      <c r="AK4881" s="36">
        <v>3930</v>
      </c>
      <c r="AL4881" s="7">
        <v>90</v>
      </c>
    </row>
    <row r="4882" spans="33:38">
      <c r="AG4882"/>
      <c r="AK4882" s="36">
        <v>3888</v>
      </c>
      <c r="AL4882" s="7">
        <v>90</v>
      </c>
    </row>
    <row r="4883" spans="33:38">
      <c r="AG4883"/>
      <c r="AK4883" s="36">
        <v>3970.5</v>
      </c>
      <c r="AL4883" s="7">
        <v>90</v>
      </c>
    </row>
    <row r="4884" spans="33:38">
      <c r="AG4884"/>
      <c r="AK4884" s="36">
        <v>4296</v>
      </c>
      <c r="AL4884" s="7">
        <v>90</v>
      </c>
    </row>
    <row r="4885" spans="33:38">
      <c r="AG4885"/>
      <c r="AK4885" s="36">
        <v>5706</v>
      </c>
      <c r="AL4885" s="7">
        <v>120</v>
      </c>
    </row>
    <row r="4886" spans="33:38">
      <c r="AG4886"/>
      <c r="AK4886" s="36">
        <v>4825.5</v>
      </c>
      <c r="AL4886" s="7">
        <v>90</v>
      </c>
    </row>
    <row r="4887" spans="33:38">
      <c r="AG4887"/>
      <c r="AK4887" s="36">
        <v>4680</v>
      </c>
      <c r="AL4887" s="7">
        <v>90</v>
      </c>
    </row>
    <row r="4888" spans="33:38">
      <c r="AG4888"/>
      <c r="AK4888" s="36">
        <v>4309.5</v>
      </c>
      <c r="AL4888" s="7">
        <v>90</v>
      </c>
    </row>
    <row r="4889" spans="33:38">
      <c r="AG4889"/>
      <c r="AK4889" s="36">
        <v>4083</v>
      </c>
      <c r="AL4889" s="7">
        <v>90</v>
      </c>
    </row>
    <row r="4890" spans="33:38">
      <c r="AG4890"/>
      <c r="AK4890" s="36">
        <v>3889.5</v>
      </c>
      <c r="AL4890" s="7">
        <v>90</v>
      </c>
    </row>
    <row r="4891" spans="33:38">
      <c r="AG4891"/>
      <c r="AK4891" s="36">
        <v>3645</v>
      </c>
      <c r="AL4891" s="7">
        <v>90</v>
      </c>
    </row>
    <row r="4892" spans="33:38">
      <c r="AG4892"/>
      <c r="AK4892" s="36">
        <v>3540</v>
      </c>
      <c r="AL4892" s="7">
        <v>75</v>
      </c>
    </row>
    <row r="4893" spans="33:38">
      <c r="AG4893"/>
      <c r="AK4893" s="36">
        <v>3499.5</v>
      </c>
      <c r="AL4893" s="7">
        <v>75</v>
      </c>
    </row>
    <row r="4894" spans="33:38">
      <c r="AG4894"/>
      <c r="AK4894" s="36">
        <v>3517.5</v>
      </c>
      <c r="AL4894" s="7">
        <v>75</v>
      </c>
    </row>
    <row r="4895" spans="33:38">
      <c r="AG4895"/>
      <c r="AK4895" s="36">
        <v>3735</v>
      </c>
      <c r="AL4895" s="7">
        <v>90</v>
      </c>
    </row>
    <row r="4896" spans="33:38">
      <c r="AG4896"/>
      <c r="AK4896" s="36">
        <v>3811.5</v>
      </c>
      <c r="AL4896" s="7">
        <v>90</v>
      </c>
    </row>
    <row r="4897" spans="33:38">
      <c r="AG4897"/>
      <c r="AK4897" s="36">
        <v>4102.5</v>
      </c>
      <c r="AL4897" s="7">
        <v>90</v>
      </c>
    </row>
    <row r="4898" spans="33:38">
      <c r="AG4898"/>
      <c r="AK4898" s="36">
        <v>4813.5</v>
      </c>
      <c r="AL4898" s="7">
        <v>90</v>
      </c>
    </row>
    <row r="4899" spans="33:38">
      <c r="AG4899"/>
      <c r="AK4899" s="36">
        <v>5433</v>
      </c>
      <c r="AL4899" s="7">
        <v>110</v>
      </c>
    </row>
    <row r="4900" spans="33:38">
      <c r="AG4900"/>
      <c r="AK4900" s="36">
        <v>5638.5</v>
      </c>
      <c r="AL4900" s="7">
        <v>120</v>
      </c>
    </row>
    <row r="4901" spans="33:38">
      <c r="AG4901"/>
      <c r="AK4901" s="36">
        <v>5886</v>
      </c>
      <c r="AL4901" s="7">
        <v>130</v>
      </c>
    </row>
    <row r="4902" spans="33:38">
      <c r="AG4902"/>
      <c r="AK4902" s="36">
        <v>5620.5</v>
      </c>
      <c r="AL4902" s="7">
        <v>120</v>
      </c>
    </row>
    <row r="4903" spans="33:38">
      <c r="AG4903"/>
      <c r="AK4903" s="36">
        <v>5736</v>
      </c>
      <c r="AL4903" s="7">
        <v>130</v>
      </c>
    </row>
    <row r="4904" spans="33:38">
      <c r="AG4904"/>
      <c r="AK4904" s="36">
        <v>5821.5</v>
      </c>
      <c r="AL4904" s="7">
        <v>130</v>
      </c>
    </row>
    <row r="4905" spans="33:38">
      <c r="AG4905"/>
      <c r="AK4905" s="36">
        <v>5706</v>
      </c>
      <c r="AL4905" s="7">
        <v>120</v>
      </c>
    </row>
    <row r="4906" spans="33:38">
      <c r="AG4906"/>
      <c r="AK4906" s="36">
        <v>5682</v>
      </c>
      <c r="AL4906" s="7">
        <v>120</v>
      </c>
    </row>
    <row r="4907" spans="33:38">
      <c r="AG4907"/>
      <c r="AK4907" s="36">
        <v>5518.5</v>
      </c>
      <c r="AL4907" s="7">
        <v>110</v>
      </c>
    </row>
    <row r="4908" spans="33:38">
      <c r="AG4908"/>
      <c r="AK4908" s="36">
        <v>5619</v>
      </c>
      <c r="AL4908" s="7">
        <v>120</v>
      </c>
    </row>
    <row r="4909" spans="33:38">
      <c r="AG4909"/>
      <c r="AK4909" s="36">
        <v>5997</v>
      </c>
      <c r="AL4909" s="7">
        <v>140</v>
      </c>
    </row>
    <row r="4910" spans="33:38">
      <c r="AG4910"/>
      <c r="AK4910" s="36">
        <v>5883</v>
      </c>
      <c r="AL4910" s="7">
        <v>130</v>
      </c>
    </row>
    <row r="4911" spans="33:38">
      <c r="AG4911"/>
      <c r="AK4911" s="36">
        <v>5635.5</v>
      </c>
      <c r="AL4911" s="7">
        <v>120</v>
      </c>
    </row>
    <row r="4912" spans="33:38">
      <c r="AG4912"/>
      <c r="AK4912" s="36">
        <v>5080.5</v>
      </c>
      <c r="AL4912" s="7">
        <v>90</v>
      </c>
    </row>
    <row r="4913" spans="33:38">
      <c r="AG4913"/>
      <c r="AK4913" s="36">
        <v>4677</v>
      </c>
      <c r="AL4913" s="7">
        <v>90</v>
      </c>
    </row>
    <row r="4914" spans="33:38">
      <c r="AG4914"/>
      <c r="AK4914" s="36">
        <v>4366.5</v>
      </c>
      <c r="AL4914" s="7">
        <v>90</v>
      </c>
    </row>
    <row r="4915" spans="33:38">
      <c r="AG4915"/>
      <c r="AK4915" s="36">
        <v>4176</v>
      </c>
      <c r="AL4915" s="7">
        <v>90</v>
      </c>
    </row>
    <row r="4916" spans="33:38">
      <c r="AG4916"/>
      <c r="AK4916" s="36">
        <v>4083</v>
      </c>
      <c r="AL4916" s="7">
        <v>90</v>
      </c>
    </row>
    <row r="4917" spans="33:38">
      <c r="AG4917"/>
      <c r="AK4917" s="36">
        <v>3987</v>
      </c>
      <c r="AL4917" s="7">
        <v>90</v>
      </c>
    </row>
    <row r="4918" spans="33:38">
      <c r="AG4918"/>
      <c r="AK4918" s="36">
        <v>3982.5</v>
      </c>
      <c r="AL4918" s="7">
        <v>90</v>
      </c>
    </row>
    <row r="4919" spans="33:38">
      <c r="AG4919"/>
      <c r="AK4919" s="36">
        <v>4098</v>
      </c>
      <c r="AL4919" s="7">
        <v>90</v>
      </c>
    </row>
    <row r="4920" spans="33:38">
      <c r="AG4920"/>
      <c r="AK4920" s="36">
        <v>4146</v>
      </c>
      <c r="AL4920" s="7">
        <v>90</v>
      </c>
    </row>
    <row r="4921" spans="33:38">
      <c r="AG4921"/>
      <c r="AK4921" s="36">
        <v>4242</v>
      </c>
      <c r="AL4921" s="7">
        <v>90</v>
      </c>
    </row>
    <row r="4922" spans="33:38">
      <c r="AG4922"/>
      <c r="AK4922" s="36">
        <v>4902</v>
      </c>
      <c r="AL4922" s="7">
        <v>90</v>
      </c>
    </row>
    <row r="4923" spans="33:38">
      <c r="AG4923"/>
      <c r="AK4923" s="36">
        <v>5478</v>
      </c>
      <c r="AL4923" s="7">
        <v>110</v>
      </c>
    </row>
    <row r="4924" spans="33:38">
      <c r="AG4924"/>
      <c r="AK4924" s="36">
        <v>5730</v>
      </c>
      <c r="AL4924" s="7">
        <v>130</v>
      </c>
    </row>
    <row r="4925" spans="33:38">
      <c r="AG4925"/>
      <c r="AK4925" s="36">
        <v>5937</v>
      </c>
      <c r="AL4925" s="7">
        <v>140</v>
      </c>
    </row>
    <row r="4926" spans="33:38">
      <c r="AG4926"/>
      <c r="AK4926" s="36">
        <v>5688</v>
      </c>
      <c r="AL4926" s="7">
        <v>120</v>
      </c>
    </row>
    <row r="4927" spans="33:38">
      <c r="AG4927"/>
      <c r="AK4927" s="36">
        <v>5734.5</v>
      </c>
      <c r="AL4927" s="7">
        <v>130</v>
      </c>
    </row>
    <row r="4928" spans="33:38">
      <c r="AG4928"/>
      <c r="AK4928" s="36">
        <v>5850</v>
      </c>
      <c r="AL4928" s="7">
        <v>130</v>
      </c>
    </row>
    <row r="4929" spans="33:38">
      <c r="AG4929"/>
      <c r="AK4929" s="36">
        <v>5712</v>
      </c>
      <c r="AL4929" s="7">
        <v>120</v>
      </c>
    </row>
    <row r="4930" spans="33:38">
      <c r="AG4930"/>
      <c r="AK4930" s="36">
        <v>5494.5</v>
      </c>
      <c r="AL4930" s="7">
        <v>110</v>
      </c>
    </row>
    <row r="4931" spans="33:38">
      <c r="AG4931"/>
      <c r="AK4931" s="36">
        <v>5608.5</v>
      </c>
      <c r="AL4931" s="7">
        <v>120</v>
      </c>
    </row>
    <row r="4932" spans="33:38">
      <c r="AG4932"/>
      <c r="AK4932" s="36">
        <v>5755.5</v>
      </c>
      <c r="AL4932" s="7">
        <v>130</v>
      </c>
    </row>
    <row r="4933" spans="33:38">
      <c r="AG4933"/>
      <c r="AK4933" s="36">
        <v>5817</v>
      </c>
      <c r="AL4933" s="7">
        <v>130</v>
      </c>
    </row>
    <row r="4934" spans="33:38">
      <c r="AG4934"/>
      <c r="AK4934" s="36">
        <v>5710.5</v>
      </c>
      <c r="AL4934" s="7">
        <v>120</v>
      </c>
    </row>
    <row r="4935" spans="33:38">
      <c r="AG4935"/>
      <c r="AK4935" s="36">
        <v>5158.5</v>
      </c>
      <c r="AL4935" s="7">
        <v>95</v>
      </c>
    </row>
    <row r="4936" spans="33:38">
      <c r="AG4936"/>
      <c r="AK4936" s="36">
        <v>4773</v>
      </c>
      <c r="AL4936" s="7">
        <v>90</v>
      </c>
    </row>
    <row r="4937" spans="33:38">
      <c r="AG4937"/>
      <c r="AK4937" s="36">
        <v>4393.5</v>
      </c>
      <c r="AL4937" s="7">
        <v>90</v>
      </c>
    </row>
    <row r="4938" spans="33:38">
      <c r="AG4938"/>
      <c r="AK4938" s="36">
        <v>4104</v>
      </c>
      <c r="AL4938" s="7">
        <v>90</v>
      </c>
    </row>
    <row r="4939" spans="33:38">
      <c r="AG4939"/>
      <c r="AK4939" s="36">
        <v>4006.5</v>
      </c>
      <c r="AL4939" s="7">
        <v>90</v>
      </c>
    </row>
    <row r="4940" spans="33:38">
      <c r="AG4940"/>
      <c r="AK4940" s="36">
        <v>3813</v>
      </c>
      <c r="AL4940" s="7">
        <v>90</v>
      </c>
    </row>
    <row r="4941" spans="33:38">
      <c r="AG4941"/>
      <c r="AK4941" s="36">
        <v>3678</v>
      </c>
      <c r="AL4941" s="7">
        <v>90</v>
      </c>
    </row>
    <row r="4942" spans="33:38">
      <c r="AG4942"/>
      <c r="AK4942" s="36">
        <v>3715.5</v>
      </c>
      <c r="AL4942" s="7">
        <v>90</v>
      </c>
    </row>
    <row r="4943" spans="33:38">
      <c r="AG4943"/>
      <c r="AK4943" s="36">
        <v>3865.5</v>
      </c>
      <c r="AL4943" s="7">
        <v>90</v>
      </c>
    </row>
    <row r="4944" spans="33:38">
      <c r="AG4944"/>
      <c r="AK4944" s="36">
        <v>3987</v>
      </c>
      <c r="AL4944" s="7">
        <v>90</v>
      </c>
    </row>
    <row r="4945" spans="33:38">
      <c r="AG4945"/>
      <c r="AK4945" s="36">
        <v>4122</v>
      </c>
      <c r="AL4945" s="7">
        <v>90</v>
      </c>
    </row>
    <row r="4946" spans="33:38">
      <c r="AG4946"/>
      <c r="AK4946" s="36">
        <v>4653</v>
      </c>
      <c r="AL4946" s="7">
        <v>90</v>
      </c>
    </row>
    <row r="4947" spans="33:38">
      <c r="AG4947"/>
      <c r="AK4947" s="36">
        <v>5263.5</v>
      </c>
      <c r="AL4947" s="7">
        <v>100</v>
      </c>
    </row>
    <row r="4948" spans="33:38">
      <c r="AG4948"/>
      <c r="AK4948" s="36">
        <v>5454</v>
      </c>
      <c r="AL4948" s="7">
        <v>110</v>
      </c>
    </row>
    <row r="4949" spans="33:38">
      <c r="AG4949"/>
      <c r="AK4949" s="36">
        <v>5580</v>
      </c>
      <c r="AL4949" s="7">
        <v>120</v>
      </c>
    </row>
    <row r="4950" spans="33:38">
      <c r="AG4950"/>
      <c r="AK4950" s="36">
        <v>5167.5</v>
      </c>
      <c r="AL4950" s="7">
        <v>95</v>
      </c>
    </row>
    <row r="4951" spans="33:38">
      <c r="AG4951"/>
      <c r="AK4951" s="36">
        <v>5218.5</v>
      </c>
      <c r="AL4951" s="7">
        <v>100</v>
      </c>
    </row>
    <row r="4952" spans="33:38">
      <c r="AG4952"/>
      <c r="AK4952" s="36">
        <v>5341.5</v>
      </c>
      <c r="AL4952" s="7">
        <v>105</v>
      </c>
    </row>
    <row r="4953" spans="33:38">
      <c r="AG4953"/>
      <c r="AK4953" s="36">
        <v>5175</v>
      </c>
      <c r="AL4953" s="7">
        <v>95</v>
      </c>
    </row>
    <row r="4954" spans="33:38">
      <c r="AG4954"/>
      <c r="AK4954" s="36">
        <v>5254.5</v>
      </c>
      <c r="AL4954" s="7">
        <v>100</v>
      </c>
    </row>
    <row r="4955" spans="33:38">
      <c r="AG4955"/>
      <c r="AK4955" s="36">
        <v>5163</v>
      </c>
      <c r="AL4955" s="7">
        <v>95</v>
      </c>
    </row>
    <row r="4956" spans="33:38">
      <c r="AG4956"/>
      <c r="AK4956" s="36">
        <v>5041.5</v>
      </c>
      <c r="AL4956" s="7">
        <v>90</v>
      </c>
    </row>
    <row r="4957" spans="33:38">
      <c r="AG4957"/>
      <c r="AK4957" s="36">
        <v>5160</v>
      </c>
      <c r="AL4957" s="7">
        <v>95</v>
      </c>
    </row>
    <row r="4958" spans="33:38">
      <c r="AG4958"/>
      <c r="AK4958" s="36">
        <v>5068.5</v>
      </c>
      <c r="AL4958" s="7">
        <v>90</v>
      </c>
    </row>
    <row r="4959" spans="33:38">
      <c r="AG4959"/>
      <c r="AK4959" s="36">
        <v>4683</v>
      </c>
      <c r="AL4959" s="7">
        <v>90</v>
      </c>
    </row>
    <row r="4960" spans="33:38">
      <c r="AG4960"/>
      <c r="AK4960" s="36">
        <v>4171.5</v>
      </c>
      <c r="AL4960" s="7">
        <v>90</v>
      </c>
    </row>
    <row r="4961" spans="33:38">
      <c r="AG4961"/>
      <c r="AK4961" s="36">
        <v>3811.5</v>
      </c>
      <c r="AL4961" s="7">
        <v>90</v>
      </c>
    </row>
    <row r="4962" spans="33:38">
      <c r="AG4962"/>
      <c r="AK4962" s="36">
        <v>3849</v>
      </c>
      <c r="AL4962" s="7">
        <v>90</v>
      </c>
    </row>
    <row r="4963" spans="33:38">
      <c r="AG4963"/>
      <c r="AK4963" s="36">
        <v>3499.5</v>
      </c>
      <c r="AL4963" s="7">
        <v>75</v>
      </c>
    </row>
    <row r="4964" spans="33:38">
      <c r="AG4964"/>
      <c r="AK4964" s="36">
        <v>3393</v>
      </c>
      <c r="AL4964" s="7">
        <v>75</v>
      </c>
    </row>
    <row r="4965" spans="33:38">
      <c r="AG4965"/>
      <c r="AK4965" s="36">
        <v>3343.5</v>
      </c>
      <c r="AL4965" s="7">
        <v>75</v>
      </c>
    </row>
    <row r="4966" spans="33:38">
      <c r="AG4966"/>
      <c r="AK4966" s="36">
        <v>3336</v>
      </c>
      <c r="AL4966" s="7">
        <v>75</v>
      </c>
    </row>
    <row r="4967" spans="33:38">
      <c r="AG4967"/>
      <c r="AK4967" s="36">
        <v>3429</v>
      </c>
      <c r="AL4967" s="7">
        <v>75</v>
      </c>
    </row>
    <row r="4968" spans="33:38">
      <c r="AG4968"/>
      <c r="AK4968" s="36">
        <v>3504</v>
      </c>
      <c r="AL4968" s="7">
        <v>75</v>
      </c>
    </row>
    <row r="4969" spans="33:38">
      <c r="AG4969"/>
      <c r="AK4969" s="36">
        <v>3819</v>
      </c>
      <c r="AL4969" s="7">
        <v>90</v>
      </c>
    </row>
    <row r="4970" spans="33:38">
      <c r="AG4970"/>
      <c r="AK4970" s="36">
        <v>4429.5</v>
      </c>
      <c r="AL4970" s="7">
        <v>90</v>
      </c>
    </row>
    <row r="4971" spans="33:38">
      <c r="AG4971"/>
      <c r="AK4971" s="36">
        <v>4963.5</v>
      </c>
      <c r="AL4971" s="7">
        <v>90</v>
      </c>
    </row>
    <row r="4972" spans="33:38">
      <c r="AG4972"/>
      <c r="AK4972" s="36">
        <v>5193</v>
      </c>
      <c r="AL4972" s="7">
        <v>95</v>
      </c>
    </row>
    <row r="4973" spans="33:38">
      <c r="AG4973"/>
      <c r="AK4973" s="36">
        <v>5260.5</v>
      </c>
      <c r="AL4973" s="7">
        <v>100</v>
      </c>
    </row>
    <row r="4974" spans="33:38">
      <c r="AG4974"/>
      <c r="AK4974" s="36">
        <v>5004</v>
      </c>
      <c r="AL4974" s="7">
        <v>90</v>
      </c>
    </row>
    <row r="4975" spans="33:38">
      <c r="AG4975"/>
      <c r="AK4975" s="36">
        <v>4935</v>
      </c>
      <c r="AL4975" s="7">
        <v>90</v>
      </c>
    </row>
    <row r="4976" spans="33:38">
      <c r="AG4976"/>
      <c r="AK4976" s="36">
        <v>4948.5</v>
      </c>
      <c r="AL4976" s="7">
        <v>90</v>
      </c>
    </row>
    <row r="4977" spans="33:38">
      <c r="AG4977"/>
      <c r="AK4977" s="36">
        <v>4851</v>
      </c>
      <c r="AL4977" s="7">
        <v>90</v>
      </c>
    </row>
    <row r="4978" spans="33:38">
      <c r="AG4978"/>
      <c r="AK4978" s="36">
        <v>4803</v>
      </c>
      <c r="AL4978" s="7">
        <v>90</v>
      </c>
    </row>
    <row r="4979" spans="33:38">
      <c r="AG4979"/>
      <c r="AK4979" s="36">
        <v>4840.5</v>
      </c>
      <c r="AL4979" s="7">
        <v>90</v>
      </c>
    </row>
    <row r="4980" spans="33:38">
      <c r="AG4980"/>
      <c r="AK4980" s="36">
        <v>4888.5</v>
      </c>
      <c r="AL4980" s="7">
        <v>90</v>
      </c>
    </row>
    <row r="4981" spans="33:38">
      <c r="AG4981"/>
      <c r="AK4981" s="36">
        <v>5101.5</v>
      </c>
      <c r="AL4981" s="7">
        <v>95</v>
      </c>
    </row>
    <row r="4982" spans="33:38">
      <c r="AG4982"/>
      <c r="AK4982" s="36">
        <v>5008.5</v>
      </c>
      <c r="AL4982" s="7">
        <v>90</v>
      </c>
    </row>
    <row r="4983" spans="33:38">
      <c r="AG4983"/>
      <c r="AK4983" s="36">
        <v>4732.5</v>
      </c>
      <c r="AL4983" s="7">
        <v>90</v>
      </c>
    </row>
    <row r="4984" spans="33:38">
      <c r="AG4984"/>
      <c r="AK4984" s="36">
        <v>4335</v>
      </c>
      <c r="AL4984" s="7">
        <v>90</v>
      </c>
    </row>
    <row r="4985" spans="33:38">
      <c r="AG4985"/>
      <c r="AK4985" s="36">
        <v>3928.5</v>
      </c>
      <c r="AL4985" s="7">
        <v>90</v>
      </c>
    </row>
    <row r="4986" spans="33:38">
      <c r="AG4986"/>
      <c r="AK4986" s="36">
        <v>3646.5</v>
      </c>
      <c r="AL4986" s="7">
        <v>90</v>
      </c>
    </row>
    <row r="4987" spans="33:38">
      <c r="AG4987"/>
      <c r="AK4987" s="36">
        <v>3486</v>
      </c>
      <c r="AL4987" s="7">
        <v>75</v>
      </c>
    </row>
    <row r="4988" spans="33:38">
      <c r="AG4988"/>
      <c r="AK4988" s="36">
        <v>3504</v>
      </c>
      <c r="AL4988" s="7">
        <v>75</v>
      </c>
    </row>
    <row r="4989" spans="33:38">
      <c r="AG4989"/>
      <c r="AK4989" s="36">
        <v>3415.5</v>
      </c>
      <c r="AL4989" s="7">
        <v>75</v>
      </c>
    </row>
    <row r="4990" spans="33:38">
      <c r="AG4990"/>
      <c r="AK4990" s="36">
        <v>3361.5</v>
      </c>
      <c r="AL4990" s="7">
        <v>75</v>
      </c>
    </row>
    <row r="4991" spans="33:38">
      <c r="AG4991"/>
      <c r="AK4991" s="36">
        <v>3435</v>
      </c>
      <c r="AL4991" s="7">
        <v>75</v>
      </c>
    </row>
    <row r="4992" spans="33:38">
      <c r="AG4992"/>
      <c r="AK4992" s="36">
        <v>3613.5</v>
      </c>
      <c r="AL4992" s="7">
        <v>90</v>
      </c>
    </row>
    <row r="4993" spans="33:38">
      <c r="AG4993"/>
      <c r="AK4993" s="36">
        <v>3832.5</v>
      </c>
      <c r="AL4993" s="7">
        <v>90</v>
      </c>
    </row>
    <row r="4994" spans="33:38">
      <c r="AG4994"/>
      <c r="AK4994" s="36">
        <v>4345.5</v>
      </c>
      <c r="AL4994" s="7">
        <v>90</v>
      </c>
    </row>
    <row r="4995" spans="33:38">
      <c r="AG4995"/>
      <c r="AK4995" s="36">
        <v>4920</v>
      </c>
      <c r="AL4995" s="7">
        <v>90</v>
      </c>
    </row>
    <row r="4996" spans="33:38">
      <c r="AG4996"/>
      <c r="AK4996" s="36">
        <v>5170.5</v>
      </c>
      <c r="AL4996" s="7">
        <v>95</v>
      </c>
    </row>
    <row r="4997" spans="33:38">
      <c r="AG4997"/>
      <c r="AK4997" s="36">
        <v>5295</v>
      </c>
      <c r="AL4997" s="7">
        <v>100</v>
      </c>
    </row>
    <row r="4998" spans="33:38">
      <c r="AG4998"/>
      <c r="AK4998" s="36">
        <v>5106</v>
      </c>
      <c r="AL4998" s="7">
        <v>95</v>
      </c>
    </row>
    <row r="4999" spans="33:38">
      <c r="AG4999"/>
      <c r="AK4999" s="36">
        <v>5022</v>
      </c>
      <c r="AL4999" s="7">
        <v>90</v>
      </c>
    </row>
    <row r="5000" spans="33:38">
      <c r="AG5000"/>
      <c r="AK5000" s="36">
        <v>5040</v>
      </c>
      <c r="AL5000" s="7">
        <v>90</v>
      </c>
    </row>
    <row r="5001" spans="33:38">
      <c r="AG5001"/>
      <c r="AK5001" s="36">
        <v>4960.5</v>
      </c>
      <c r="AL5001" s="7">
        <v>90</v>
      </c>
    </row>
    <row r="5002" spans="33:38">
      <c r="AG5002"/>
      <c r="AK5002" s="36">
        <v>4875</v>
      </c>
      <c r="AL5002" s="7">
        <v>90</v>
      </c>
    </row>
    <row r="5003" spans="33:38">
      <c r="AG5003"/>
      <c r="AK5003" s="36">
        <v>4899</v>
      </c>
      <c r="AL5003" s="7">
        <v>90</v>
      </c>
    </row>
    <row r="5004" spans="33:38">
      <c r="AG5004"/>
      <c r="AK5004" s="36">
        <v>4930.5</v>
      </c>
      <c r="AL5004" s="7">
        <v>90</v>
      </c>
    </row>
    <row r="5005" spans="33:38">
      <c r="AG5005"/>
      <c r="AK5005" s="36">
        <v>4926</v>
      </c>
      <c r="AL5005" s="7">
        <v>90</v>
      </c>
    </row>
    <row r="5006" spans="33:38">
      <c r="AG5006"/>
      <c r="AK5006" s="36">
        <v>4851</v>
      </c>
      <c r="AL5006" s="7">
        <v>90</v>
      </c>
    </row>
    <row r="5007" spans="33:38">
      <c r="AG5007"/>
      <c r="AK5007" s="36">
        <v>4530</v>
      </c>
      <c r="AL5007" s="7">
        <v>90</v>
      </c>
    </row>
    <row r="5008" spans="33:38">
      <c r="AG5008"/>
      <c r="AK5008" s="36">
        <v>4371</v>
      </c>
      <c r="AL5008" s="7">
        <v>90</v>
      </c>
    </row>
    <row r="5009" spans="33:38">
      <c r="AG5009"/>
      <c r="AK5009" s="36">
        <v>3888</v>
      </c>
      <c r="AL5009" s="7">
        <v>90</v>
      </c>
    </row>
    <row r="5010" spans="33:38">
      <c r="AG5010"/>
      <c r="AK5010" s="36">
        <v>3640.5</v>
      </c>
      <c r="AL5010" s="7">
        <v>90</v>
      </c>
    </row>
    <row r="5011" spans="33:38">
      <c r="AG5011"/>
      <c r="AK5011" s="36">
        <v>3510</v>
      </c>
      <c r="AL5011" s="7">
        <v>75</v>
      </c>
    </row>
    <row r="5012" spans="33:38">
      <c r="AG5012"/>
      <c r="AK5012" s="36">
        <v>3421.5</v>
      </c>
      <c r="AL5012" s="7">
        <v>75</v>
      </c>
    </row>
    <row r="5013" spans="33:38">
      <c r="AG5013"/>
      <c r="AK5013" s="36">
        <v>3354</v>
      </c>
      <c r="AL5013" s="7">
        <v>75</v>
      </c>
    </row>
    <row r="5014" spans="33:38">
      <c r="AG5014"/>
      <c r="AK5014" s="36">
        <v>3355.5</v>
      </c>
      <c r="AL5014" s="7">
        <v>75</v>
      </c>
    </row>
    <row r="5015" spans="33:38">
      <c r="AG5015"/>
      <c r="AK5015" s="36">
        <v>3387</v>
      </c>
      <c r="AL5015" s="7">
        <v>75</v>
      </c>
    </row>
    <row r="5016" spans="33:38">
      <c r="AG5016"/>
      <c r="AK5016" s="36">
        <v>3505.5</v>
      </c>
      <c r="AL5016" s="7">
        <v>75</v>
      </c>
    </row>
    <row r="5017" spans="33:38">
      <c r="AG5017"/>
      <c r="AK5017" s="36">
        <v>3639</v>
      </c>
      <c r="AL5017" s="7">
        <v>90</v>
      </c>
    </row>
    <row r="5018" spans="33:38">
      <c r="AG5018"/>
      <c r="AK5018" s="36">
        <v>4185</v>
      </c>
      <c r="AL5018" s="7">
        <v>90</v>
      </c>
    </row>
    <row r="5019" spans="33:38">
      <c r="AG5019"/>
      <c r="AK5019" s="36">
        <v>4618.5</v>
      </c>
      <c r="AL5019" s="7">
        <v>90</v>
      </c>
    </row>
    <row r="5020" spans="33:38">
      <c r="AG5020"/>
      <c r="AK5020" s="36">
        <v>4969.5</v>
      </c>
      <c r="AL5020" s="7">
        <v>90</v>
      </c>
    </row>
    <row r="5021" spans="33:38">
      <c r="AG5021"/>
      <c r="AK5021" s="36">
        <v>5103</v>
      </c>
      <c r="AL5021" s="7">
        <v>95</v>
      </c>
    </row>
    <row r="5022" spans="33:38">
      <c r="AG5022"/>
      <c r="AK5022" s="36">
        <v>4992</v>
      </c>
      <c r="AL5022" s="7">
        <v>90</v>
      </c>
    </row>
    <row r="5023" spans="33:38">
      <c r="AG5023"/>
      <c r="AK5023" s="36">
        <v>5830.5</v>
      </c>
      <c r="AL5023" s="7">
        <v>130</v>
      </c>
    </row>
    <row r="5024" spans="33:38">
      <c r="AG5024"/>
      <c r="AK5024" s="36">
        <v>4965</v>
      </c>
      <c r="AL5024" s="7">
        <v>90</v>
      </c>
    </row>
    <row r="5025" spans="33:38">
      <c r="AG5025"/>
      <c r="AK5025" s="36">
        <v>4824</v>
      </c>
      <c r="AL5025" s="7">
        <v>90</v>
      </c>
    </row>
    <row r="5026" spans="33:38">
      <c r="AG5026"/>
      <c r="AK5026" s="36">
        <v>4761</v>
      </c>
      <c r="AL5026" s="7">
        <v>90</v>
      </c>
    </row>
    <row r="5027" spans="33:38">
      <c r="AG5027"/>
      <c r="AK5027" s="36">
        <v>4713</v>
      </c>
      <c r="AL5027" s="7">
        <v>90</v>
      </c>
    </row>
    <row r="5028" spans="33:38">
      <c r="AG5028"/>
      <c r="AK5028" s="36">
        <v>4773</v>
      </c>
      <c r="AL5028" s="7">
        <v>90</v>
      </c>
    </row>
    <row r="5029" spans="33:38">
      <c r="AG5029"/>
      <c r="AK5029" s="36">
        <v>5293.5</v>
      </c>
      <c r="AL5029" s="7">
        <v>100</v>
      </c>
    </row>
    <row r="5030" spans="33:38">
      <c r="AG5030"/>
      <c r="AK5030" s="36">
        <v>5265</v>
      </c>
      <c r="AL5030" s="7">
        <v>100</v>
      </c>
    </row>
    <row r="5031" spans="33:38">
      <c r="AG5031"/>
      <c r="AK5031" s="36">
        <v>5199</v>
      </c>
      <c r="AL5031" s="7">
        <v>95</v>
      </c>
    </row>
    <row r="5032" spans="33:38">
      <c r="AG5032"/>
      <c r="AK5032" s="36">
        <v>4728</v>
      </c>
      <c r="AL5032" s="7">
        <v>90</v>
      </c>
    </row>
    <row r="5033" spans="33:38">
      <c r="AG5033"/>
      <c r="AK5033" s="36">
        <v>4462.5</v>
      </c>
      <c r="AL5033" s="7">
        <v>90</v>
      </c>
    </row>
    <row r="5034" spans="33:38">
      <c r="AG5034"/>
      <c r="AK5034" s="36">
        <v>4344</v>
      </c>
      <c r="AL5034" s="7">
        <v>90</v>
      </c>
    </row>
    <row r="5035" spans="33:38">
      <c r="AG5035"/>
      <c r="AK5035" s="36">
        <v>3799.5</v>
      </c>
      <c r="AL5035" s="7">
        <v>90</v>
      </c>
    </row>
    <row r="5036" spans="33:38">
      <c r="AG5036"/>
      <c r="AK5036" s="36">
        <v>3714</v>
      </c>
      <c r="AL5036" s="7">
        <v>90</v>
      </c>
    </row>
    <row r="5037" spans="33:38">
      <c r="AG5037"/>
      <c r="AK5037" s="36">
        <v>3639</v>
      </c>
      <c r="AL5037" s="7">
        <v>90</v>
      </c>
    </row>
    <row r="5038" spans="33:38">
      <c r="AG5038"/>
      <c r="AK5038" s="36">
        <v>3592.5</v>
      </c>
      <c r="AL5038" s="7">
        <v>75</v>
      </c>
    </row>
    <row r="5039" spans="33:38">
      <c r="AG5039"/>
      <c r="AK5039" s="36">
        <v>3516</v>
      </c>
      <c r="AL5039" s="7">
        <v>75</v>
      </c>
    </row>
    <row r="5040" spans="33:38">
      <c r="AG5040"/>
      <c r="AK5040" s="36">
        <v>3423</v>
      </c>
      <c r="AL5040" s="7">
        <v>75</v>
      </c>
    </row>
    <row r="5041" spans="33:38">
      <c r="AG5041"/>
      <c r="AK5041" s="36">
        <v>3381</v>
      </c>
      <c r="AL5041" s="7">
        <v>75</v>
      </c>
    </row>
    <row r="5042" spans="33:38">
      <c r="AG5042"/>
      <c r="AK5042" s="36">
        <v>3480</v>
      </c>
      <c r="AL5042" s="7">
        <v>75</v>
      </c>
    </row>
    <row r="5043" spans="33:38">
      <c r="AG5043"/>
      <c r="AK5043" s="36">
        <v>3687</v>
      </c>
      <c r="AL5043" s="7">
        <v>90</v>
      </c>
    </row>
    <row r="5044" spans="33:38">
      <c r="AG5044"/>
      <c r="AK5044" s="36">
        <v>3876</v>
      </c>
      <c r="AL5044" s="7">
        <v>90</v>
      </c>
    </row>
    <row r="5045" spans="33:38">
      <c r="AG5045"/>
      <c r="AK5045" s="36">
        <v>4021.5</v>
      </c>
      <c r="AL5045" s="7">
        <v>90</v>
      </c>
    </row>
    <row r="5046" spans="33:38">
      <c r="AG5046"/>
      <c r="AK5046" s="36">
        <v>3916.5</v>
      </c>
      <c r="AL5046" s="7">
        <v>90</v>
      </c>
    </row>
    <row r="5047" spans="33:38">
      <c r="AG5047"/>
      <c r="AK5047" s="36">
        <v>3853.5</v>
      </c>
      <c r="AL5047" s="7">
        <v>90</v>
      </c>
    </row>
    <row r="5048" spans="33:38">
      <c r="AG5048"/>
      <c r="AK5048" s="36">
        <v>3801</v>
      </c>
      <c r="AL5048" s="7">
        <v>90</v>
      </c>
    </row>
    <row r="5049" spans="33:38">
      <c r="AG5049"/>
      <c r="AK5049" s="36">
        <v>3706.5</v>
      </c>
      <c r="AL5049" s="7">
        <v>90</v>
      </c>
    </row>
    <row r="5050" spans="33:38">
      <c r="AG5050"/>
      <c r="AK5050" s="36">
        <v>3666</v>
      </c>
      <c r="AL5050" s="7">
        <v>90</v>
      </c>
    </row>
    <row r="5051" spans="33:38">
      <c r="AG5051"/>
      <c r="AK5051" s="36">
        <v>3736.5</v>
      </c>
      <c r="AL5051" s="7">
        <v>90</v>
      </c>
    </row>
    <row r="5052" spans="33:38">
      <c r="AG5052"/>
      <c r="AK5052" s="36">
        <v>4003.5</v>
      </c>
      <c r="AL5052" s="7">
        <v>90</v>
      </c>
    </row>
    <row r="5053" spans="33:38">
      <c r="AG5053"/>
      <c r="AK5053" s="36">
        <v>4626</v>
      </c>
      <c r="AL5053" s="7">
        <v>90</v>
      </c>
    </row>
    <row r="5054" spans="33:38">
      <c r="AG5054"/>
      <c r="AK5054" s="36">
        <v>5532</v>
      </c>
      <c r="AL5054" s="7">
        <v>120</v>
      </c>
    </row>
    <row r="5055" spans="33:38">
      <c r="AG5055"/>
      <c r="AK5055" s="36">
        <v>4464</v>
      </c>
      <c r="AL5055" s="7">
        <v>90</v>
      </c>
    </row>
    <row r="5056" spans="33:38">
      <c r="AG5056"/>
      <c r="AK5056" s="36">
        <v>4183.5</v>
      </c>
      <c r="AL5056" s="7">
        <v>90</v>
      </c>
    </row>
    <row r="5057" spans="33:38">
      <c r="AG5057"/>
      <c r="AK5057" s="36">
        <v>3921</v>
      </c>
      <c r="AL5057" s="7">
        <v>90</v>
      </c>
    </row>
    <row r="5058" spans="33:38">
      <c r="AG5058"/>
      <c r="AK5058" s="36">
        <v>3691.5</v>
      </c>
      <c r="AL5058" s="7">
        <v>90</v>
      </c>
    </row>
    <row r="5059" spans="33:38">
      <c r="AG5059"/>
      <c r="AK5059" s="36">
        <v>3495</v>
      </c>
      <c r="AL5059" s="7">
        <v>75</v>
      </c>
    </row>
    <row r="5060" spans="33:38">
      <c r="AG5060"/>
      <c r="AK5060" s="36">
        <v>3405</v>
      </c>
      <c r="AL5060" s="7">
        <v>75</v>
      </c>
    </row>
    <row r="5061" spans="33:38">
      <c r="AG5061"/>
      <c r="AK5061" s="36">
        <v>3349.5</v>
      </c>
      <c r="AL5061" s="7">
        <v>75</v>
      </c>
    </row>
    <row r="5062" spans="33:38">
      <c r="AG5062"/>
      <c r="AK5062" s="36">
        <v>3363</v>
      </c>
      <c r="AL5062" s="7">
        <v>75</v>
      </c>
    </row>
    <row r="5063" spans="33:38">
      <c r="AG5063"/>
      <c r="AK5063" s="36">
        <v>3558</v>
      </c>
      <c r="AL5063" s="7">
        <v>75</v>
      </c>
    </row>
    <row r="5064" spans="33:38">
      <c r="AG5064"/>
      <c r="AK5064" s="36">
        <v>3766.5</v>
      </c>
      <c r="AL5064" s="7">
        <v>90</v>
      </c>
    </row>
    <row r="5065" spans="33:38">
      <c r="AG5065"/>
      <c r="AK5065" s="36">
        <v>3912</v>
      </c>
      <c r="AL5065" s="7">
        <v>90</v>
      </c>
    </row>
    <row r="5066" spans="33:38">
      <c r="AG5066"/>
      <c r="AK5066" s="36">
        <v>4347</v>
      </c>
      <c r="AL5066" s="7">
        <v>90</v>
      </c>
    </row>
    <row r="5067" spans="33:38">
      <c r="AG5067"/>
      <c r="AK5067" s="36">
        <v>5085</v>
      </c>
      <c r="AL5067" s="7">
        <v>90</v>
      </c>
    </row>
    <row r="5068" spans="33:38">
      <c r="AG5068"/>
      <c r="AK5068" s="36">
        <v>5337</v>
      </c>
      <c r="AL5068" s="7">
        <v>105</v>
      </c>
    </row>
    <row r="5069" spans="33:38">
      <c r="AG5069"/>
      <c r="AK5069" s="36">
        <v>5521.5</v>
      </c>
      <c r="AL5069" s="7">
        <v>110</v>
      </c>
    </row>
    <row r="5070" spans="33:38">
      <c r="AG5070"/>
      <c r="AK5070" s="36">
        <v>5277</v>
      </c>
      <c r="AL5070" s="7">
        <v>100</v>
      </c>
    </row>
    <row r="5071" spans="33:38">
      <c r="AG5071"/>
      <c r="AK5071" s="36">
        <v>5335.5</v>
      </c>
      <c r="AL5071" s="7">
        <v>105</v>
      </c>
    </row>
    <row r="5072" spans="33:38">
      <c r="AG5072"/>
      <c r="AK5072" s="36">
        <v>5361</v>
      </c>
      <c r="AL5072" s="7">
        <v>105</v>
      </c>
    </row>
    <row r="5073" spans="33:38">
      <c r="AG5073"/>
      <c r="AK5073" s="36">
        <v>5158.5</v>
      </c>
      <c r="AL5073" s="7">
        <v>95</v>
      </c>
    </row>
    <row r="5074" spans="33:38">
      <c r="AG5074"/>
      <c r="AK5074" s="36">
        <v>5239.5</v>
      </c>
      <c r="AL5074" s="7">
        <v>100</v>
      </c>
    </row>
    <row r="5075" spans="33:38">
      <c r="AG5075"/>
      <c r="AK5075" s="36">
        <v>4999.5</v>
      </c>
      <c r="AL5075" s="7">
        <v>90</v>
      </c>
    </row>
    <row r="5076" spans="33:38">
      <c r="AG5076"/>
      <c r="AK5076" s="36">
        <v>5044.5</v>
      </c>
      <c r="AL5076" s="7">
        <v>90</v>
      </c>
    </row>
    <row r="5077" spans="33:38">
      <c r="AG5077"/>
      <c r="AK5077" s="36">
        <v>5337</v>
      </c>
      <c r="AL5077" s="7">
        <v>105</v>
      </c>
    </row>
    <row r="5078" spans="33:38">
      <c r="AG5078"/>
      <c r="AK5078" s="36">
        <v>5230.5</v>
      </c>
      <c r="AL5078" s="7">
        <v>100</v>
      </c>
    </row>
    <row r="5079" spans="33:38">
      <c r="AG5079"/>
      <c r="AK5079" s="36">
        <v>4899</v>
      </c>
      <c r="AL5079" s="7">
        <v>90</v>
      </c>
    </row>
    <row r="5080" spans="33:38">
      <c r="AG5080"/>
      <c r="AK5080" s="36">
        <v>4389</v>
      </c>
      <c r="AL5080" s="7">
        <v>90</v>
      </c>
    </row>
    <row r="5081" spans="33:38">
      <c r="AG5081"/>
      <c r="AK5081" s="36">
        <v>3982.5</v>
      </c>
      <c r="AL5081" s="7">
        <v>90</v>
      </c>
    </row>
    <row r="5082" spans="33:38">
      <c r="AG5082"/>
      <c r="AK5082" s="36">
        <v>3696</v>
      </c>
      <c r="AL5082" s="7">
        <v>90</v>
      </c>
    </row>
    <row r="5083" spans="33:38">
      <c r="AG5083"/>
      <c r="AK5083" s="36">
        <v>3631.5</v>
      </c>
      <c r="AL5083" s="7">
        <v>90</v>
      </c>
    </row>
    <row r="5084" spans="33:38">
      <c r="AG5084"/>
      <c r="AK5084" s="36">
        <v>3543</v>
      </c>
      <c r="AL5084" s="7">
        <v>75</v>
      </c>
    </row>
    <row r="5085" spans="33:38">
      <c r="AG5085"/>
      <c r="AK5085" s="36">
        <v>3478.5</v>
      </c>
      <c r="AL5085" s="7">
        <v>75</v>
      </c>
    </row>
    <row r="5086" spans="33:38">
      <c r="AG5086"/>
      <c r="AK5086" s="36">
        <v>3483</v>
      </c>
      <c r="AL5086" s="7">
        <v>75</v>
      </c>
    </row>
    <row r="5087" spans="33:38">
      <c r="AG5087"/>
      <c r="AK5087" s="36">
        <v>3663</v>
      </c>
      <c r="AL5087" s="7">
        <v>90</v>
      </c>
    </row>
    <row r="5088" spans="33:38">
      <c r="AG5088"/>
      <c r="AK5088" s="36">
        <v>3810</v>
      </c>
      <c r="AL5088" s="7">
        <v>90</v>
      </c>
    </row>
    <row r="5089" spans="33:38">
      <c r="AG5089"/>
      <c r="AK5089" s="36">
        <v>3967.5</v>
      </c>
      <c r="AL5089" s="7">
        <v>90</v>
      </c>
    </row>
    <row r="5090" spans="33:38">
      <c r="AG5090"/>
      <c r="AK5090" s="36">
        <v>4452</v>
      </c>
      <c r="AL5090" s="7">
        <v>90</v>
      </c>
    </row>
    <row r="5091" spans="33:38">
      <c r="AG5091"/>
      <c r="AK5091" s="36">
        <v>5107.5</v>
      </c>
      <c r="AL5091" s="7">
        <v>95</v>
      </c>
    </row>
    <row r="5092" spans="33:38">
      <c r="AG5092"/>
      <c r="AK5092" s="36">
        <v>5380.5</v>
      </c>
      <c r="AL5092" s="7">
        <v>105</v>
      </c>
    </row>
    <row r="5093" spans="33:38">
      <c r="AG5093"/>
      <c r="AK5093" s="36">
        <v>5467.5</v>
      </c>
      <c r="AL5093" s="7">
        <v>110</v>
      </c>
    </row>
    <row r="5094" spans="33:38">
      <c r="AG5094"/>
      <c r="AK5094" s="36">
        <v>5223</v>
      </c>
      <c r="AL5094" s="7">
        <v>100</v>
      </c>
    </row>
    <row r="5095" spans="33:38">
      <c r="AG5095"/>
      <c r="AK5095" s="36">
        <v>5184</v>
      </c>
      <c r="AL5095" s="7">
        <v>95</v>
      </c>
    </row>
    <row r="5096" spans="33:38">
      <c r="AG5096"/>
      <c r="AK5096" s="36">
        <v>5350.5</v>
      </c>
      <c r="AL5096" s="7">
        <v>105</v>
      </c>
    </row>
    <row r="5097" spans="33:38">
      <c r="AG5097"/>
      <c r="AK5097" s="36">
        <v>5202</v>
      </c>
      <c r="AL5097" s="7">
        <v>95</v>
      </c>
    </row>
    <row r="5098" spans="33:38">
      <c r="AG5098"/>
      <c r="AK5098" s="36">
        <v>5200.5</v>
      </c>
      <c r="AL5098" s="7">
        <v>95</v>
      </c>
    </row>
    <row r="5099" spans="33:38">
      <c r="AG5099"/>
      <c r="AK5099" s="36">
        <v>5172</v>
      </c>
      <c r="AL5099" s="7">
        <v>95</v>
      </c>
    </row>
    <row r="5100" spans="33:38">
      <c r="AG5100"/>
      <c r="AK5100" s="36">
        <v>5217</v>
      </c>
      <c r="AL5100" s="7">
        <v>100</v>
      </c>
    </row>
    <row r="5101" spans="33:38">
      <c r="AG5101"/>
      <c r="AK5101" s="36">
        <v>5442</v>
      </c>
      <c r="AL5101" s="7">
        <v>110</v>
      </c>
    </row>
    <row r="5102" spans="33:38">
      <c r="AG5102"/>
      <c r="AK5102" s="36">
        <v>5209.5</v>
      </c>
      <c r="AL5102" s="7">
        <v>95</v>
      </c>
    </row>
    <row r="5103" spans="33:38">
      <c r="AG5103"/>
      <c r="AK5103" s="36">
        <v>4885.5</v>
      </c>
      <c r="AL5103" s="7">
        <v>90</v>
      </c>
    </row>
    <row r="5104" spans="33:38">
      <c r="AG5104"/>
      <c r="AK5104" s="36">
        <v>4473</v>
      </c>
      <c r="AL5104" s="7">
        <v>90</v>
      </c>
    </row>
    <row r="5105" spans="33:38">
      <c r="AG5105"/>
      <c r="AK5105" s="36">
        <v>4011</v>
      </c>
      <c r="AL5105" s="7">
        <v>90</v>
      </c>
    </row>
    <row r="5106" spans="33:38">
      <c r="AG5106"/>
      <c r="AK5106" s="36">
        <v>3744</v>
      </c>
      <c r="AL5106" s="7">
        <v>90</v>
      </c>
    </row>
    <row r="5107" spans="33:38">
      <c r="AG5107"/>
      <c r="AK5107" s="36">
        <v>3619.5</v>
      </c>
      <c r="AL5107" s="7">
        <v>90</v>
      </c>
    </row>
    <row r="5108" spans="33:38">
      <c r="AG5108"/>
      <c r="AK5108" s="36">
        <v>3490.5</v>
      </c>
      <c r="AL5108" s="7">
        <v>75</v>
      </c>
    </row>
    <row r="5109" spans="33:38">
      <c r="AG5109"/>
      <c r="AK5109" s="36">
        <v>3438</v>
      </c>
      <c r="AL5109" s="7">
        <v>75</v>
      </c>
    </row>
    <row r="5110" spans="33:38">
      <c r="AG5110"/>
      <c r="AK5110" s="36">
        <v>3480</v>
      </c>
      <c r="AL5110" s="7">
        <v>75</v>
      </c>
    </row>
    <row r="5111" spans="33:38">
      <c r="AG5111"/>
      <c r="AK5111" s="36">
        <v>3589.5</v>
      </c>
      <c r="AL5111" s="7">
        <v>75</v>
      </c>
    </row>
    <row r="5112" spans="33:38">
      <c r="AG5112"/>
      <c r="AK5112" s="36">
        <v>3820.5</v>
      </c>
      <c r="AL5112" s="7">
        <v>90</v>
      </c>
    </row>
    <row r="5113" spans="33:38">
      <c r="AG5113"/>
      <c r="AK5113" s="36">
        <v>3934.5</v>
      </c>
      <c r="AL5113" s="7">
        <v>90</v>
      </c>
    </row>
    <row r="5114" spans="33:38">
      <c r="AG5114"/>
      <c r="AK5114" s="36">
        <v>4512</v>
      </c>
      <c r="AL5114" s="7">
        <v>90</v>
      </c>
    </row>
    <row r="5115" spans="33:38">
      <c r="AG5115"/>
      <c r="AK5115" s="36">
        <v>5109</v>
      </c>
      <c r="AL5115" s="7">
        <v>95</v>
      </c>
    </row>
    <row r="5116" spans="33:38">
      <c r="AG5116"/>
      <c r="AK5116" s="36">
        <v>5335.5</v>
      </c>
      <c r="AL5116" s="7">
        <v>105</v>
      </c>
    </row>
    <row r="5117" spans="33:38">
      <c r="AG5117"/>
      <c r="AK5117" s="36">
        <v>5380.5</v>
      </c>
      <c r="AL5117" s="7">
        <v>105</v>
      </c>
    </row>
    <row r="5118" spans="33:38">
      <c r="AG5118"/>
      <c r="AK5118" s="36">
        <v>5247</v>
      </c>
      <c r="AL5118" s="7">
        <v>100</v>
      </c>
    </row>
    <row r="5119" spans="33:38">
      <c r="AG5119"/>
      <c r="AK5119" s="36">
        <v>5299.5</v>
      </c>
      <c r="AL5119" s="7">
        <v>100</v>
      </c>
    </row>
    <row r="5120" spans="33:38">
      <c r="AG5120"/>
      <c r="AK5120" s="36">
        <v>5470.5</v>
      </c>
      <c r="AL5120" s="7">
        <v>110</v>
      </c>
    </row>
    <row r="5121" spans="33:38">
      <c r="AG5121"/>
      <c r="AK5121" s="36">
        <v>5352</v>
      </c>
      <c r="AL5121" s="7">
        <v>105</v>
      </c>
    </row>
    <row r="5122" spans="33:38">
      <c r="AG5122"/>
      <c r="AK5122" s="36">
        <v>5367</v>
      </c>
      <c r="AL5122" s="7">
        <v>105</v>
      </c>
    </row>
    <row r="5123" spans="33:38">
      <c r="AG5123"/>
      <c r="AK5123" s="36">
        <v>5248.5</v>
      </c>
      <c r="AL5123" s="7">
        <v>100</v>
      </c>
    </row>
    <row r="5124" spans="33:38">
      <c r="AG5124"/>
      <c r="AK5124" s="36">
        <v>5226</v>
      </c>
      <c r="AL5124" s="7">
        <v>100</v>
      </c>
    </row>
    <row r="5125" spans="33:38">
      <c r="AG5125"/>
      <c r="AK5125" s="36">
        <v>5544</v>
      </c>
      <c r="AL5125" s="7">
        <v>120</v>
      </c>
    </row>
    <row r="5126" spans="33:38">
      <c r="AG5126"/>
      <c r="AK5126" s="36">
        <v>5448</v>
      </c>
      <c r="AL5126" s="7">
        <v>110</v>
      </c>
    </row>
    <row r="5127" spans="33:38">
      <c r="AG5127"/>
      <c r="AK5127" s="36">
        <v>5206.5</v>
      </c>
      <c r="AL5127" s="7">
        <v>95</v>
      </c>
    </row>
    <row r="5128" spans="33:38">
      <c r="AG5128"/>
      <c r="AK5128" s="36">
        <v>4794</v>
      </c>
      <c r="AL5128" s="7">
        <v>90</v>
      </c>
    </row>
    <row r="5129" spans="33:38">
      <c r="AG5129"/>
      <c r="AK5129" s="36">
        <v>4314</v>
      </c>
      <c r="AL5129" s="7">
        <v>90</v>
      </c>
    </row>
    <row r="5130" spans="33:38">
      <c r="AG5130"/>
      <c r="AK5130" s="36">
        <v>4075.5</v>
      </c>
      <c r="AL5130" s="7">
        <v>90</v>
      </c>
    </row>
    <row r="5131" spans="33:38">
      <c r="AG5131"/>
      <c r="AK5131" s="36">
        <v>3913.5</v>
      </c>
      <c r="AL5131" s="7">
        <v>90</v>
      </c>
    </row>
    <row r="5132" spans="33:38">
      <c r="AG5132"/>
      <c r="AK5132" s="36">
        <v>3840</v>
      </c>
      <c r="AL5132" s="7">
        <v>90</v>
      </c>
    </row>
    <row r="5133" spans="33:38">
      <c r="AG5133"/>
      <c r="AK5133" s="36">
        <v>3703.5</v>
      </c>
      <c r="AL5133" s="7">
        <v>90</v>
      </c>
    </row>
    <row r="5134" spans="33:38">
      <c r="AG5134"/>
      <c r="AK5134" s="36">
        <v>3693</v>
      </c>
      <c r="AL5134" s="7">
        <v>90</v>
      </c>
    </row>
    <row r="5135" spans="33:38">
      <c r="AG5135"/>
      <c r="AK5135" s="36">
        <v>3876</v>
      </c>
      <c r="AL5135" s="7">
        <v>90</v>
      </c>
    </row>
    <row r="5136" spans="33:38">
      <c r="AG5136"/>
      <c r="AK5136" s="36">
        <v>3880.5</v>
      </c>
      <c r="AL5136" s="7">
        <v>90</v>
      </c>
    </row>
    <row r="5137" spans="33:38">
      <c r="AG5137"/>
      <c r="AK5137" s="36">
        <v>4063.5</v>
      </c>
      <c r="AL5137" s="7">
        <v>90</v>
      </c>
    </row>
    <row r="5138" spans="33:38">
      <c r="AG5138"/>
      <c r="AK5138" s="36">
        <v>4692</v>
      </c>
      <c r="AL5138" s="7">
        <v>90</v>
      </c>
    </row>
    <row r="5139" spans="33:38">
      <c r="AG5139"/>
      <c r="AK5139" s="36">
        <v>5193</v>
      </c>
      <c r="AL5139" s="7">
        <v>95</v>
      </c>
    </row>
    <row r="5140" spans="33:38">
      <c r="AG5140"/>
      <c r="AK5140" s="36">
        <v>5340</v>
      </c>
      <c r="AL5140" s="7">
        <v>105</v>
      </c>
    </row>
    <row r="5141" spans="33:38">
      <c r="AG5141"/>
      <c r="AK5141" s="36">
        <v>5638.5</v>
      </c>
      <c r="AL5141" s="7">
        <v>120</v>
      </c>
    </row>
    <row r="5142" spans="33:38">
      <c r="AG5142"/>
      <c r="AK5142" s="36">
        <v>5442</v>
      </c>
      <c r="AL5142" s="7">
        <v>110</v>
      </c>
    </row>
    <row r="5143" spans="33:38">
      <c r="AG5143"/>
      <c r="AK5143" s="36">
        <v>5440.5</v>
      </c>
      <c r="AL5143" s="7">
        <v>110</v>
      </c>
    </row>
    <row r="5144" spans="33:38">
      <c r="AG5144"/>
      <c r="AK5144" s="36">
        <v>5655</v>
      </c>
      <c r="AL5144" s="7">
        <v>120</v>
      </c>
    </row>
    <row r="5145" spans="33:38">
      <c r="AG5145"/>
      <c r="AK5145" s="36">
        <v>5538</v>
      </c>
      <c r="AL5145" s="7">
        <v>120</v>
      </c>
    </row>
    <row r="5146" spans="33:38">
      <c r="AG5146"/>
      <c r="AK5146" s="36">
        <v>5493</v>
      </c>
      <c r="AL5146" s="7">
        <v>110</v>
      </c>
    </row>
    <row r="5147" spans="33:38">
      <c r="AG5147"/>
      <c r="AK5147" s="36">
        <v>5368.5</v>
      </c>
      <c r="AL5147" s="7">
        <v>105</v>
      </c>
    </row>
    <row r="5148" spans="33:38">
      <c r="AG5148"/>
      <c r="AK5148" s="36">
        <v>5358</v>
      </c>
      <c r="AL5148" s="7">
        <v>105</v>
      </c>
    </row>
    <row r="5149" spans="33:38">
      <c r="AG5149"/>
      <c r="AK5149" s="36">
        <v>5730</v>
      </c>
      <c r="AL5149" s="7">
        <v>130</v>
      </c>
    </row>
    <row r="5150" spans="33:38">
      <c r="AG5150"/>
      <c r="AK5150" s="36">
        <v>5671.5</v>
      </c>
      <c r="AL5150" s="7">
        <v>120</v>
      </c>
    </row>
    <row r="5151" spans="33:38">
      <c r="AG5151"/>
      <c r="AK5151" s="36">
        <v>5404.5</v>
      </c>
      <c r="AL5151" s="7">
        <v>105</v>
      </c>
    </row>
    <row r="5152" spans="33:38">
      <c r="AG5152"/>
      <c r="AK5152" s="36">
        <v>5098.5</v>
      </c>
      <c r="AL5152" s="7">
        <v>90</v>
      </c>
    </row>
    <row r="5153" spans="33:38">
      <c r="AG5153"/>
      <c r="AK5153" s="36">
        <v>4422</v>
      </c>
      <c r="AL5153" s="7">
        <v>90</v>
      </c>
    </row>
    <row r="5154" spans="33:38">
      <c r="AG5154"/>
      <c r="AK5154" s="36">
        <v>4020</v>
      </c>
      <c r="AL5154" s="7">
        <v>90</v>
      </c>
    </row>
    <row r="5155" spans="33:38">
      <c r="AG5155"/>
      <c r="AK5155" s="36">
        <v>3924</v>
      </c>
      <c r="AL5155" s="7">
        <v>90</v>
      </c>
    </row>
    <row r="5156" spans="33:38">
      <c r="AG5156"/>
      <c r="AK5156" s="36">
        <v>3810</v>
      </c>
      <c r="AL5156" s="7">
        <v>90</v>
      </c>
    </row>
    <row r="5157" spans="33:38">
      <c r="AG5157"/>
      <c r="AK5157" s="36">
        <v>3735</v>
      </c>
      <c r="AL5157" s="7">
        <v>90</v>
      </c>
    </row>
    <row r="5158" spans="33:38">
      <c r="AG5158"/>
      <c r="AK5158" s="36">
        <v>3757.5</v>
      </c>
      <c r="AL5158" s="7">
        <v>90</v>
      </c>
    </row>
    <row r="5159" spans="33:38">
      <c r="AG5159"/>
      <c r="AK5159" s="36">
        <v>3825</v>
      </c>
      <c r="AL5159" s="7">
        <v>90</v>
      </c>
    </row>
    <row r="5160" spans="33:38">
      <c r="AG5160"/>
      <c r="AK5160" s="36">
        <v>3897</v>
      </c>
      <c r="AL5160" s="7">
        <v>90</v>
      </c>
    </row>
    <row r="5161" spans="33:38">
      <c r="AG5161"/>
      <c r="AK5161" s="36">
        <v>3970.5</v>
      </c>
      <c r="AL5161" s="7">
        <v>90</v>
      </c>
    </row>
    <row r="5162" spans="33:38">
      <c r="AG5162"/>
      <c r="AK5162" s="36">
        <v>4438.5</v>
      </c>
      <c r="AL5162" s="7">
        <v>90</v>
      </c>
    </row>
    <row r="5163" spans="33:38">
      <c r="AG5163"/>
      <c r="AK5163" s="36">
        <v>5013</v>
      </c>
      <c r="AL5163" s="7">
        <v>90</v>
      </c>
    </row>
    <row r="5164" spans="33:38">
      <c r="AG5164"/>
      <c r="AK5164" s="36">
        <v>5392.5</v>
      </c>
      <c r="AL5164" s="7">
        <v>105</v>
      </c>
    </row>
    <row r="5165" spans="33:38">
      <c r="AG5165"/>
      <c r="AK5165" s="36">
        <v>4522.5</v>
      </c>
      <c r="AL5165" s="7">
        <v>90</v>
      </c>
    </row>
    <row r="5166" spans="33:38">
      <c r="AG5166"/>
      <c r="AK5166" s="36">
        <v>5608.5</v>
      </c>
      <c r="AL5166" s="7">
        <v>120</v>
      </c>
    </row>
    <row r="5167" spans="33:38">
      <c r="AG5167"/>
      <c r="AK5167" s="36">
        <v>5634</v>
      </c>
      <c r="AL5167" s="7">
        <v>120</v>
      </c>
    </row>
    <row r="5168" spans="33:38">
      <c r="AG5168"/>
      <c r="AK5168" s="36">
        <v>5769</v>
      </c>
      <c r="AL5168" s="7">
        <v>130</v>
      </c>
    </row>
    <row r="5169" spans="33:38">
      <c r="AG5169"/>
      <c r="AK5169" s="36">
        <v>5596.5</v>
      </c>
      <c r="AL5169" s="7">
        <v>120</v>
      </c>
    </row>
    <row r="5170" spans="33:38">
      <c r="AG5170"/>
      <c r="AK5170" s="36">
        <v>5505</v>
      </c>
      <c r="AL5170" s="7">
        <v>110</v>
      </c>
    </row>
    <row r="5171" spans="33:38">
      <c r="AG5171"/>
      <c r="AK5171" s="36">
        <v>5415</v>
      </c>
      <c r="AL5171" s="7">
        <v>105</v>
      </c>
    </row>
    <row r="5172" spans="33:38">
      <c r="AG5172"/>
      <c r="AK5172" s="36">
        <v>5323.5</v>
      </c>
      <c r="AL5172" s="7">
        <v>105</v>
      </c>
    </row>
    <row r="5173" spans="33:38">
      <c r="AG5173"/>
      <c r="AK5173" s="36">
        <v>5728.5</v>
      </c>
      <c r="AL5173" s="7">
        <v>130</v>
      </c>
    </row>
    <row r="5174" spans="33:38">
      <c r="AG5174"/>
      <c r="AK5174" s="36">
        <v>5608.5</v>
      </c>
      <c r="AL5174" s="7">
        <v>120</v>
      </c>
    </row>
    <row r="5175" spans="33:38">
      <c r="AG5175"/>
      <c r="AK5175" s="36">
        <v>5340</v>
      </c>
      <c r="AL5175" s="7">
        <v>105</v>
      </c>
    </row>
    <row r="5176" spans="33:38">
      <c r="AG5176"/>
      <c r="AK5176" s="36">
        <v>4971</v>
      </c>
      <c r="AL5176" s="7">
        <v>90</v>
      </c>
    </row>
    <row r="5177" spans="33:38">
      <c r="AG5177"/>
      <c r="AK5177" s="36">
        <v>4441.5</v>
      </c>
      <c r="AL5177" s="7">
        <v>90</v>
      </c>
    </row>
    <row r="5178" spans="33:38">
      <c r="AG5178"/>
      <c r="AK5178" s="36">
        <v>4156.5</v>
      </c>
      <c r="AL5178" s="7">
        <v>90</v>
      </c>
    </row>
    <row r="5179" spans="33:38">
      <c r="AG5179"/>
      <c r="AK5179" s="36">
        <v>3948</v>
      </c>
      <c r="AL5179" s="7">
        <v>90</v>
      </c>
    </row>
    <row r="5180" spans="33:38">
      <c r="AG5180"/>
      <c r="AK5180" s="36">
        <v>3784.5</v>
      </c>
      <c r="AL5180" s="7">
        <v>90</v>
      </c>
    </row>
    <row r="5181" spans="33:38">
      <c r="AG5181"/>
      <c r="AK5181" s="36">
        <v>3772.5</v>
      </c>
      <c r="AL5181" s="7">
        <v>90</v>
      </c>
    </row>
    <row r="5182" spans="33:38">
      <c r="AG5182"/>
      <c r="AK5182" s="36">
        <v>3711</v>
      </c>
      <c r="AL5182" s="7">
        <v>90</v>
      </c>
    </row>
    <row r="5183" spans="33:38">
      <c r="AG5183"/>
      <c r="AK5183" s="36">
        <v>3753</v>
      </c>
      <c r="AL5183" s="7">
        <v>90</v>
      </c>
    </row>
    <row r="5184" spans="33:38">
      <c r="AG5184"/>
      <c r="AK5184" s="36">
        <v>3781.5</v>
      </c>
      <c r="AL5184" s="7">
        <v>90</v>
      </c>
    </row>
    <row r="5185" spans="33:38">
      <c r="AG5185"/>
      <c r="AK5185" s="36">
        <v>3864</v>
      </c>
      <c r="AL5185" s="7">
        <v>90</v>
      </c>
    </row>
    <row r="5186" spans="33:38">
      <c r="AG5186"/>
      <c r="AK5186" s="36">
        <v>4309.5</v>
      </c>
      <c r="AL5186" s="7">
        <v>90</v>
      </c>
    </row>
    <row r="5187" spans="33:38">
      <c r="AG5187"/>
      <c r="AK5187" s="36">
        <v>4780.5</v>
      </c>
      <c r="AL5187" s="7">
        <v>90</v>
      </c>
    </row>
    <row r="5188" spans="33:38">
      <c r="AG5188"/>
      <c r="AK5188" s="36">
        <v>5131.5</v>
      </c>
      <c r="AL5188" s="7">
        <v>95</v>
      </c>
    </row>
    <row r="5189" spans="33:38">
      <c r="AG5189"/>
      <c r="AK5189" s="36">
        <v>5323.5</v>
      </c>
      <c r="AL5189" s="7">
        <v>105</v>
      </c>
    </row>
    <row r="5190" spans="33:38">
      <c r="AG5190"/>
      <c r="AK5190" s="36">
        <v>5124</v>
      </c>
      <c r="AL5190" s="7">
        <v>95</v>
      </c>
    </row>
    <row r="5191" spans="33:38">
      <c r="AG5191"/>
      <c r="AK5191" s="36">
        <v>5157</v>
      </c>
      <c r="AL5191" s="7">
        <v>95</v>
      </c>
    </row>
    <row r="5192" spans="33:38">
      <c r="AG5192"/>
      <c r="AK5192" s="36">
        <v>5169</v>
      </c>
      <c r="AL5192" s="7">
        <v>95</v>
      </c>
    </row>
    <row r="5193" spans="33:38">
      <c r="AG5193"/>
      <c r="AK5193" s="36">
        <v>4966.5</v>
      </c>
      <c r="AL5193" s="7">
        <v>90</v>
      </c>
    </row>
    <row r="5194" spans="33:38">
      <c r="AG5194"/>
      <c r="AK5194" s="36">
        <v>4843.5</v>
      </c>
      <c r="AL5194" s="7">
        <v>90</v>
      </c>
    </row>
    <row r="5195" spans="33:38">
      <c r="AG5195"/>
      <c r="AK5195" s="36">
        <v>4819.5</v>
      </c>
      <c r="AL5195" s="7">
        <v>90</v>
      </c>
    </row>
    <row r="5196" spans="33:38">
      <c r="AG5196"/>
      <c r="AK5196" s="36">
        <v>4957.5</v>
      </c>
      <c r="AL5196" s="7">
        <v>90</v>
      </c>
    </row>
    <row r="5197" spans="33:38">
      <c r="AG5197"/>
      <c r="AK5197" s="36">
        <v>5301</v>
      </c>
      <c r="AL5197" s="7">
        <v>100</v>
      </c>
    </row>
    <row r="5198" spans="33:38">
      <c r="AG5198"/>
      <c r="AK5198" s="36">
        <v>5211</v>
      </c>
      <c r="AL5198" s="7">
        <v>95</v>
      </c>
    </row>
    <row r="5199" spans="33:38">
      <c r="AG5199"/>
      <c r="AK5199" s="36">
        <v>5050.5</v>
      </c>
      <c r="AL5199" s="7">
        <v>90</v>
      </c>
    </row>
    <row r="5200" spans="33:38">
      <c r="AG5200"/>
      <c r="AK5200" s="36">
        <v>4558.5</v>
      </c>
      <c r="AL5200" s="7">
        <v>90</v>
      </c>
    </row>
    <row r="5201" spans="33:38">
      <c r="AG5201"/>
      <c r="AK5201" s="36">
        <v>3912</v>
      </c>
      <c r="AL5201" s="7">
        <v>90</v>
      </c>
    </row>
    <row r="5202" spans="33:38">
      <c r="AG5202"/>
      <c r="AK5202" s="36">
        <v>3924</v>
      </c>
      <c r="AL5202" s="7">
        <v>90</v>
      </c>
    </row>
    <row r="5203" spans="33:38">
      <c r="AG5203"/>
      <c r="AK5203" s="36">
        <v>3777</v>
      </c>
      <c r="AL5203" s="7">
        <v>90</v>
      </c>
    </row>
    <row r="5204" spans="33:38">
      <c r="AG5204"/>
      <c r="AK5204" s="36">
        <v>3645</v>
      </c>
      <c r="AL5204" s="7">
        <v>90</v>
      </c>
    </row>
    <row r="5205" spans="33:38">
      <c r="AG5205"/>
      <c r="AK5205" s="36">
        <v>3531</v>
      </c>
      <c r="AL5205" s="7">
        <v>75</v>
      </c>
    </row>
    <row r="5206" spans="33:38">
      <c r="AG5206"/>
      <c r="AK5206" s="36">
        <v>3475.5</v>
      </c>
      <c r="AL5206" s="7">
        <v>75</v>
      </c>
    </row>
    <row r="5207" spans="33:38">
      <c r="AG5207"/>
      <c r="AK5207" s="36">
        <v>3459</v>
      </c>
      <c r="AL5207" s="7">
        <v>75</v>
      </c>
    </row>
    <row r="5208" spans="33:38">
      <c r="AG5208"/>
      <c r="AK5208" s="36">
        <v>3382.5</v>
      </c>
      <c r="AL5208" s="7">
        <v>75</v>
      </c>
    </row>
    <row r="5209" spans="33:38">
      <c r="AG5209"/>
      <c r="AK5209" s="36">
        <v>3280.5</v>
      </c>
      <c r="AL5209" s="7">
        <v>75</v>
      </c>
    </row>
    <row r="5210" spans="33:38">
      <c r="AG5210"/>
      <c r="AK5210" s="36">
        <v>3325.5</v>
      </c>
      <c r="AL5210" s="7">
        <v>75</v>
      </c>
    </row>
    <row r="5211" spans="33:38">
      <c r="AG5211"/>
      <c r="AK5211" s="36">
        <v>3462</v>
      </c>
      <c r="AL5211" s="7">
        <v>75</v>
      </c>
    </row>
    <row r="5212" spans="33:38">
      <c r="AG5212"/>
      <c r="AK5212" s="36">
        <v>3697.5</v>
      </c>
      <c r="AL5212" s="7">
        <v>90</v>
      </c>
    </row>
    <row r="5213" spans="33:38">
      <c r="AG5213"/>
      <c r="AK5213" s="36">
        <v>3856.5</v>
      </c>
      <c r="AL5213" s="7">
        <v>90</v>
      </c>
    </row>
    <row r="5214" spans="33:38">
      <c r="AG5214"/>
      <c r="AK5214" s="36">
        <v>3822</v>
      </c>
      <c r="AL5214" s="7">
        <v>90</v>
      </c>
    </row>
    <row r="5215" spans="33:38">
      <c r="AG5215"/>
      <c r="AK5215" s="36">
        <v>3864</v>
      </c>
      <c r="AL5215" s="7">
        <v>90</v>
      </c>
    </row>
    <row r="5216" spans="33:38">
      <c r="AG5216"/>
      <c r="AK5216" s="36">
        <v>3805.5</v>
      </c>
      <c r="AL5216" s="7">
        <v>90</v>
      </c>
    </row>
    <row r="5217" spans="33:38">
      <c r="AG5217"/>
      <c r="AK5217" s="36">
        <v>3718.5</v>
      </c>
      <c r="AL5217" s="7">
        <v>90</v>
      </c>
    </row>
    <row r="5218" spans="33:38">
      <c r="AG5218"/>
      <c r="AK5218" s="36">
        <v>3517.5</v>
      </c>
      <c r="AL5218" s="7">
        <v>75</v>
      </c>
    </row>
    <row r="5219" spans="33:38">
      <c r="AG5219"/>
      <c r="AK5219" s="36">
        <v>3571.5</v>
      </c>
      <c r="AL5219" s="7">
        <v>75</v>
      </c>
    </row>
    <row r="5220" spans="33:38">
      <c r="AG5220"/>
      <c r="AK5220" s="36">
        <v>4057.5</v>
      </c>
      <c r="AL5220" s="7">
        <v>90</v>
      </c>
    </row>
    <row r="5221" spans="33:38">
      <c r="AG5221"/>
      <c r="AK5221" s="36">
        <v>4576.5</v>
      </c>
      <c r="AL5221" s="7">
        <v>90</v>
      </c>
    </row>
    <row r="5222" spans="33:38">
      <c r="AG5222"/>
      <c r="AK5222" s="36">
        <v>4372.5</v>
      </c>
      <c r="AL5222" s="7">
        <v>90</v>
      </c>
    </row>
    <row r="5223" spans="33:38">
      <c r="AG5223"/>
      <c r="AK5223" s="36">
        <v>4140</v>
      </c>
      <c r="AL5223" s="7">
        <v>90</v>
      </c>
    </row>
    <row r="5224" spans="33:38">
      <c r="AG5224"/>
      <c r="AK5224" s="36">
        <v>3834</v>
      </c>
      <c r="AL5224" s="7">
        <v>90</v>
      </c>
    </row>
    <row r="5225" spans="33:38">
      <c r="AG5225"/>
      <c r="AK5225" s="36">
        <v>3517.5</v>
      </c>
      <c r="AL5225" s="7">
        <v>75</v>
      </c>
    </row>
    <row r="5226" spans="33:38">
      <c r="AG5226"/>
      <c r="AK5226" s="36">
        <v>3337.5</v>
      </c>
      <c r="AL5226" s="7">
        <v>75</v>
      </c>
    </row>
    <row r="5227" spans="33:38">
      <c r="AG5227"/>
      <c r="AK5227" s="36">
        <v>3214.5</v>
      </c>
      <c r="AL5227" s="7">
        <v>75</v>
      </c>
    </row>
    <row r="5228" spans="33:38">
      <c r="AG5228"/>
      <c r="AK5228" s="36">
        <v>3126</v>
      </c>
      <c r="AL5228" s="7">
        <v>50</v>
      </c>
    </row>
    <row r="5229" spans="33:38">
      <c r="AG5229"/>
      <c r="AK5229" s="36">
        <v>3100.5</v>
      </c>
      <c r="AL5229" s="7">
        <v>50</v>
      </c>
    </row>
    <row r="5230" spans="33:38">
      <c r="AG5230"/>
      <c r="AK5230" s="36">
        <v>3105</v>
      </c>
      <c r="AL5230" s="7">
        <v>50</v>
      </c>
    </row>
    <row r="5231" spans="33:38">
      <c r="AG5231"/>
      <c r="AK5231" s="36">
        <v>3268.5</v>
      </c>
      <c r="AL5231" s="7">
        <v>75</v>
      </c>
    </row>
    <row r="5232" spans="33:38">
      <c r="AG5232"/>
      <c r="AK5232" s="36">
        <v>3436.5</v>
      </c>
      <c r="AL5232" s="7">
        <v>75</v>
      </c>
    </row>
    <row r="5233" spans="33:38">
      <c r="AG5233"/>
      <c r="AK5233" s="36">
        <v>3646.5</v>
      </c>
      <c r="AL5233" s="7">
        <v>90</v>
      </c>
    </row>
    <row r="5234" spans="33:38">
      <c r="AG5234"/>
      <c r="AK5234" s="36">
        <v>4336.5</v>
      </c>
      <c r="AL5234" s="7">
        <v>90</v>
      </c>
    </row>
    <row r="5235" spans="33:38">
      <c r="AG5235"/>
      <c r="AK5235" s="36">
        <v>4953</v>
      </c>
      <c r="AL5235" s="7">
        <v>90</v>
      </c>
    </row>
    <row r="5236" spans="33:38">
      <c r="AG5236"/>
      <c r="AK5236" s="36">
        <v>5215.5</v>
      </c>
      <c r="AL5236" s="7">
        <v>100</v>
      </c>
    </row>
    <row r="5237" spans="33:38">
      <c r="AG5237"/>
      <c r="AK5237" s="36">
        <v>5496</v>
      </c>
      <c r="AL5237" s="7">
        <v>110</v>
      </c>
    </row>
    <row r="5238" spans="33:38">
      <c r="AG5238"/>
      <c r="AK5238" s="36">
        <v>3804</v>
      </c>
      <c r="AL5238" s="7">
        <v>90</v>
      </c>
    </row>
    <row r="5239" spans="33:38">
      <c r="AG5239"/>
      <c r="AK5239" s="36">
        <v>5382</v>
      </c>
      <c r="AL5239" s="7">
        <v>105</v>
      </c>
    </row>
    <row r="5240" spans="33:38">
      <c r="AG5240"/>
      <c r="AK5240" s="36">
        <v>5553</v>
      </c>
      <c r="AL5240" s="7">
        <v>120</v>
      </c>
    </row>
    <row r="5241" spans="33:38">
      <c r="AG5241"/>
      <c r="AK5241" s="36">
        <v>5497.5</v>
      </c>
      <c r="AL5241" s="7">
        <v>110</v>
      </c>
    </row>
    <row r="5242" spans="33:38">
      <c r="AG5242"/>
      <c r="AK5242" s="36">
        <v>5467.5</v>
      </c>
      <c r="AL5242" s="7">
        <v>110</v>
      </c>
    </row>
    <row r="5243" spans="33:38">
      <c r="AG5243"/>
      <c r="AK5243" s="36">
        <v>5298</v>
      </c>
      <c r="AL5243" s="7">
        <v>100</v>
      </c>
    </row>
    <row r="5244" spans="33:38">
      <c r="AG5244"/>
      <c r="AK5244" s="36">
        <v>5328</v>
      </c>
      <c r="AL5244" s="7">
        <v>105</v>
      </c>
    </row>
    <row r="5245" spans="33:38">
      <c r="AG5245"/>
      <c r="AK5245" s="36">
        <v>5865</v>
      </c>
      <c r="AL5245" s="7">
        <v>130</v>
      </c>
    </row>
    <row r="5246" spans="33:38">
      <c r="AG5246"/>
      <c r="AK5246" s="36">
        <v>5685</v>
      </c>
      <c r="AL5246" s="7">
        <v>120</v>
      </c>
    </row>
    <row r="5247" spans="33:38">
      <c r="AG5247"/>
      <c r="AK5247" s="36">
        <v>5455.5</v>
      </c>
      <c r="AL5247" s="7">
        <v>110</v>
      </c>
    </row>
    <row r="5248" spans="33:38">
      <c r="AG5248"/>
      <c r="AK5248" s="36">
        <v>4788</v>
      </c>
      <c r="AL5248" s="7">
        <v>90</v>
      </c>
    </row>
    <row r="5249" spans="33:38">
      <c r="AG5249"/>
      <c r="AK5249" s="36">
        <v>4386</v>
      </c>
      <c r="AL5249" s="7">
        <v>90</v>
      </c>
    </row>
    <row r="5250" spans="33:38">
      <c r="AG5250"/>
      <c r="AK5250" s="36">
        <v>4077</v>
      </c>
      <c r="AL5250" s="7">
        <v>90</v>
      </c>
    </row>
    <row r="5251" spans="33:38">
      <c r="AG5251"/>
      <c r="AK5251" s="36">
        <v>3924</v>
      </c>
      <c r="AL5251" s="7">
        <v>90</v>
      </c>
    </row>
    <row r="5252" spans="33:38">
      <c r="AG5252"/>
      <c r="AK5252" s="36">
        <v>3811.5</v>
      </c>
      <c r="AL5252" s="7">
        <v>90</v>
      </c>
    </row>
    <row r="5253" spans="33:38">
      <c r="AG5253"/>
      <c r="AK5253" s="36">
        <v>3679.5</v>
      </c>
      <c r="AL5253" s="7">
        <v>90</v>
      </c>
    </row>
    <row r="5254" spans="33:38">
      <c r="AG5254"/>
      <c r="AK5254" s="36">
        <v>3684</v>
      </c>
      <c r="AL5254" s="7">
        <v>90</v>
      </c>
    </row>
    <row r="5255" spans="33:38">
      <c r="AG5255"/>
      <c r="AK5255" s="36">
        <v>3799.5</v>
      </c>
      <c r="AL5255" s="7">
        <v>90</v>
      </c>
    </row>
    <row r="5256" spans="33:38">
      <c r="AG5256"/>
      <c r="AK5256" s="36">
        <v>3852</v>
      </c>
      <c r="AL5256" s="7">
        <v>90</v>
      </c>
    </row>
    <row r="5257" spans="33:38">
      <c r="AG5257"/>
      <c r="AK5257" s="36">
        <v>3894</v>
      </c>
      <c r="AL5257" s="7">
        <v>90</v>
      </c>
    </row>
    <row r="5258" spans="33:38">
      <c r="AG5258"/>
      <c r="AK5258" s="36">
        <v>4728</v>
      </c>
      <c r="AL5258" s="7">
        <v>90</v>
      </c>
    </row>
    <row r="5259" spans="33:38">
      <c r="AG5259"/>
      <c r="AK5259" s="36">
        <v>5386.5</v>
      </c>
      <c r="AL5259" s="7">
        <v>105</v>
      </c>
    </row>
    <row r="5260" spans="33:38">
      <c r="AG5260"/>
      <c r="AK5260" s="36">
        <v>5640</v>
      </c>
      <c r="AL5260" s="7">
        <v>120</v>
      </c>
    </row>
    <row r="5261" spans="33:38">
      <c r="AG5261"/>
      <c r="AK5261" s="36">
        <v>5829</v>
      </c>
      <c r="AL5261" s="7">
        <v>130</v>
      </c>
    </row>
    <row r="5262" spans="33:38">
      <c r="AG5262"/>
      <c r="AK5262" s="36">
        <v>5649</v>
      </c>
      <c r="AL5262" s="7">
        <v>120</v>
      </c>
    </row>
    <row r="5263" spans="33:38">
      <c r="AG5263"/>
      <c r="AK5263" s="36">
        <v>5670</v>
      </c>
      <c r="AL5263" s="7">
        <v>120</v>
      </c>
    </row>
    <row r="5264" spans="33:38">
      <c r="AG5264"/>
      <c r="AK5264" s="36">
        <v>5812.5</v>
      </c>
      <c r="AL5264" s="7">
        <v>130</v>
      </c>
    </row>
    <row r="5265" spans="33:38">
      <c r="AG5265"/>
      <c r="AK5265" s="36">
        <v>5625</v>
      </c>
      <c r="AL5265" s="7">
        <v>120</v>
      </c>
    </row>
    <row r="5266" spans="33:38">
      <c r="AG5266"/>
      <c r="AK5266" s="36">
        <v>5572.5</v>
      </c>
      <c r="AL5266" s="7">
        <v>120</v>
      </c>
    </row>
    <row r="5267" spans="33:38">
      <c r="AG5267"/>
      <c r="AK5267" s="36">
        <v>5344.5</v>
      </c>
      <c r="AL5267" s="7">
        <v>105</v>
      </c>
    </row>
    <row r="5268" spans="33:38">
      <c r="AG5268"/>
      <c r="AK5268" s="36">
        <v>5320.5</v>
      </c>
      <c r="AL5268" s="7">
        <v>105</v>
      </c>
    </row>
    <row r="5269" spans="33:38">
      <c r="AG5269"/>
      <c r="AK5269" s="36">
        <v>5997</v>
      </c>
      <c r="AL5269" s="7">
        <v>140</v>
      </c>
    </row>
    <row r="5270" spans="33:38">
      <c r="AG5270"/>
      <c r="AK5270" s="36">
        <v>5829</v>
      </c>
      <c r="AL5270" s="7">
        <v>130</v>
      </c>
    </row>
    <row r="5271" spans="33:38">
      <c r="AG5271"/>
      <c r="AK5271" s="36">
        <v>5617.5</v>
      </c>
      <c r="AL5271" s="7">
        <v>120</v>
      </c>
    </row>
    <row r="5272" spans="33:38">
      <c r="AG5272"/>
      <c r="AK5272" s="36">
        <v>5206.5</v>
      </c>
      <c r="AL5272" s="7">
        <v>95</v>
      </c>
    </row>
    <row r="5273" spans="33:38">
      <c r="AG5273"/>
      <c r="AK5273" s="36">
        <v>4647</v>
      </c>
      <c r="AL5273" s="7">
        <v>90</v>
      </c>
    </row>
    <row r="5274" spans="33:38">
      <c r="AG5274"/>
      <c r="AK5274" s="36">
        <v>4293</v>
      </c>
      <c r="AL5274" s="7">
        <v>90</v>
      </c>
    </row>
    <row r="5275" spans="33:38">
      <c r="AG5275"/>
      <c r="AK5275" s="36">
        <v>4111.5</v>
      </c>
      <c r="AL5275" s="7">
        <v>90</v>
      </c>
    </row>
    <row r="5276" spans="33:38">
      <c r="AG5276"/>
      <c r="AK5276" s="36">
        <v>3961.5</v>
      </c>
      <c r="AL5276" s="7">
        <v>90</v>
      </c>
    </row>
    <row r="5277" spans="33:38">
      <c r="AG5277"/>
      <c r="AK5277" s="36">
        <v>3916.5</v>
      </c>
      <c r="AL5277" s="7">
        <v>90</v>
      </c>
    </row>
    <row r="5278" spans="33:38">
      <c r="AG5278"/>
      <c r="AK5278" s="36">
        <v>3889.5</v>
      </c>
      <c r="AL5278" s="7">
        <v>90</v>
      </c>
    </row>
    <row r="5279" spans="33:38">
      <c r="AG5279"/>
      <c r="AK5279" s="36">
        <v>4005</v>
      </c>
      <c r="AL5279" s="7">
        <v>90</v>
      </c>
    </row>
    <row r="5280" spans="33:38">
      <c r="AG5280"/>
      <c r="AK5280" s="36">
        <v>4044</v>
      </c>
      <c r="AL5280" s="7">
        <v>90</v>
      </c>
    </row>
    <row r="5281" spans="33:38">
      <c r="AG5281"/>
      <c r="AK5281" s="36">
        <v>3670.5</v>
      </c>
      <c r="AL5281" s="7">
        <v>90</v>
      </c>
    </row>
    <row r="5282" spans="33:38">
      <c r="AG5282"/>
      <c r="AK5282" s="36">
        <v>4753.5</v>
      </c>
      <c r="AL5282" s="7">
        <v>90</v>
      </c>
    </row>
    <row r="5283" spans="33:38">
      <c r="AG5283"/>
      <c r="AK5283" s="36">
        <v>5334</v>
      </c>
      <c r="AL5283" s="7">
        <v>105</v>
      </c>
    </row>
    <row r="5284" spans="33:38">
      <c r="AG5284"/>
      <c r="AK5284" s="36">
        <v>5764.5</v>
      </c>
      <c r="AL5284" s="7">
        <v>130</v>
      </c>
    </row>
    <row r="5285" spans="33:38">
      <c r="AG5285"/>
      <c r="AK5285" s="36">
        <v>5955</v>
      </c>
      <c r="AL5285" s="7">
        <v>140</v>
      </c>
    </row>
    <row r="5286" spans="33:38">
      <c r="AG5286"/>
      <c r="AK5286" s="36">
        <v>5737.5</v>
      </c>
      <c r="AL5286" s="7">
        <v>130</v>
      </c>
    </row>
    <row r="5287" spans="33:38">
      <c r="AG5287"/>
      <c r="AK5287" s="36">
        <v>5806.5</v>
      </c>
      <c r="AL5287" s="7">
        <v>130</v>
      </c>
    </row>
    <row r="5288" spans="33:38">
      <c r="AG5288"/>
      <c r="AK5288" s="36">
        <v>5884.5</v>
      </c>
      <c r="AL5288" s="7">
        <v>130</v>
      </c>
    </row>
    <row r="5289" spans="33:38">
      <c r="AG5289"/>
      <c r="AK5289" s="36">
        <v>5793</v>
      </c>
      <c r="AL5289" s="7">
        <v>130</v>
      </c>
    </row>
    <row r="5290" spans="33:38">
      <c r="AG5290"/>
      <c r="AK5290" s="36">
        <v>5752.5</v>
      </c>
      <c r="AL5290" s="7">
        <v>130</v>
      </c>
    </row>
    <row r="5291" spans="33:38">
      <c r="AG5291"/>
      <c r="AK5291" s="36">
        <v>5533.5</v>
      </c>
      <c r="AL5291" s="7">
        <v>120</v>
      </c>
    </row>
    <row r="5292" spans="33:38">
      <c r="AG5292"/>
      <c r="AK5292" s="36">
        <v>5458.5</v>
      </c>
      <c r="AL5292" s="7">
        <v>110</v>
      </c>
    </row>
    <row r="5293" spans="33:38">
      <c r="AG5293"/>
      <c r="AK5293" s="36">
        <v>6049.5</v>
      </c>
      <c r="AL5293" s="7">
        <v>140</v>
      </c>
    </row>
    <row r="5294" spans="33:38">
      <c r="AG5294"/>
      <c r="AK5294" s="36">
        <v>5925</v>
      </c>
      <c r="AL5294" s="7">
        <v>140</v>
      </c>
    </row>
    <row r="5295" spans="33:38">
      <c r="AG5295"/>
      <c r="AK5295" s="36">
        <v>5737.5</v>
      </c>
      <c r="AL5295" s="7">
        <v>130</v>
      </c>
    </row>
    <row r="5296" spans="33:38">
      <c r="AG5296"/>
      <c r="AK5296" s="36">
        <v>5260.5</v>
      </c>
      <c r="AL5296" s="7">
        <v>100</v>
      </c>
    </row>
    <row r="5297" spans="33:38">
      <c r="AG5297"/>
      <c r="AK5297" s="36">
        <v>4776</v>
      </c>
      <c r="AL5297" s="7">
        <v>90</v>
      </c>
    </row>
    <row r="5298" spans="33:38">
      <c r="AG5298"/>
      <c r="AK5298" s="36">
        <v>4429.5</v>
      </c>
      <c r="AL5298" s="7">
        <v>90</v>
      </c>
    </row>
    <row r="5299" spans="33:38">
      <c r="AG5299"/>
      <c r="AK5299" s="36">
        <v>4246.5</v>
      </c>
      <c r="AL5299" s="7">
        <v>90</v>
      </c>
    </row>
    <row r="5300" spans="33:38">
      <c r="AG5300"/>
      <c r="AK5300" s="36">
        <v>4102.5</v>
      </c>
      <c r="AL5300" s="7">
        <v>90</v>
      </c>
    </row>
    <row r="5301" spans="33:38">
      <c r="AG5301"/>
      <c r="AK5301" s="36">
        <v>3999</v>
      </c>
      <c r="AL5301" s="7">
        <v>90</v>
      </c>
    </row>
    <row r="5302" spans="33:38">
      <c r="AG5302"/>
      <c r="AK5302" s="36">
        <v>4078.5</v>
      </c>
      <c r="AL5302" s="7">
        <v>90</v>
      </c>
    </row>
    <row r="5303" spans="33:38">
      <c r="AG5303"/>
      <c r="AK5303" s="36">
        <v>4056</v>
      </c>
      <c r="AL5303" s="7">
        <v>90</v>
      </c>
    </row>
    <row r="5304" spans="33:38">
      <c r="AG5304"/>
      <c r="AK5304" s="36">
        <v>4087.5</v>
      </c>
      <c r="AL5304" s="7">
        <v>90</v>
      </c>
    </row>
    <row r="5305" spans="33:38">
      <c r="AG5305"/>
      <c r="AK5305" s="36">
        <v>4198.5</v>
      </c>
      <c r="AL5305" s="7">
        <v>90</v>
      </c>
    </row>
    <row r="5306" spans="33:38">
      <c r="AG5306"/>
      <c r="AK5306" s="36">
        <v>4866</v>
      </c>
      <c r="AL5306" s="7">
        <v>90</v>
      </c>
    </row>
    <row r="5307" spans="33:38">
      <c r="AG5307"/>
      <c r="AK5307" s="36">
        <v>5485.5</v>
      </c>
      <c r="AL5307" s="7">
        <v>110</v>
      </c>
    </row>
    <row r="5308" spans="33:38">
      <c r="AG5308"/>
      <c r="AK5308" s="36">
        <v>5757</v>
      </c>
      <c r="AL5308" s="7">
        <v>130</v>
      </c>
    </row>
    <row r="5309" spans="33:38">
      <c r="AG5309"/>
      <c r="AK5309" s="36">
        <v>5986.5</v>
      </c>
      <c r="AL5309" s="7">
        <v>140</v>
      </c>
    </row>
    <row r="5310" spans="33:38">
      <c r="AG5310"/>
      <c r="AK5310" s="36">
        <v>5803.5</v>
      </c>
      <c r="AL5310" s="7">
        <v>130</v>
      </c>
    </row>
    <row r="5311" spans="33:38">
      <c r="AG5311"/>
      <c r="AK5311" s="36">
        <v>5893.5</v>
      </c>
      <c r="AL5311" s="7">
        <v>130</v>
      </c>
    </row>
    <row r="5312" spans="33:38">
      <c r="AG5312"/>
      <c r="AK5312" s="36">
        <v>6034.5</v>
      </c>
      <c r="AL5312" s="7">
        <v>140</v>
      </c>
    </row>
    <row r="5313" spans="33:38">
      <c r="AG5313"/>
      <c r="AK5313" s="36">
        <v>5925</v>
      </c>
      <c r="AL5313" s="7">
        <v>140</v>
      </c>
    </row>
    <row r="5314" spans="33:38">
      <c r="AG5314"/>
      <c r="AK5314" s="36">
        <v>5847</v>
      </c>
      <c r="AL5314" s="7">
        <v>130</v>
      </c>
    </row>
    <row r="5315" spans="33:38">
      <c r="AG5315"/>
      <c r="AK5315" s="36">
        <v>5592</v>
      </c>
      <c r="AL5315" s="7">
        <v>120</v>
      </c>
    </row>
    <row r="5316" spans="33:38">
      <c r="AG5316"/>
      <c r="AK5316" s="36">
        <v>5521.5</v>
      </c>
      <c r="AL5316" s="7">
        <v>110</v>
      </c>
    </row>
    <row r="5317" spans="33:38">
      <c r="AG5317"/>
      <c r="AK5317" s="36">
        <v>6024</v>
      </c>
      <c r="AL5317" s="7">
        <v>140</v>
      </c>
    </row>
    <row r="5318" spans="33:38">
      <c r="AG5318"/>
      <c r="AK5318" s="36">
        <v>5949</v>
      </c>
      <c r="AL5318" s="7">
        <v>140</v>
      </c>
    </row>
    <row r="5319" spans="33:38">
      <c r="AG5319"/>
      <c r="AK5319" s="36">
        <v>5709</v>
      </c>
      <c r="AL5319" s="7">
        <v>120</v>
      </c>
    </row>
    <row r="5320" spans="33:38">
      <c r="AG5320"/>
      <c r="AK5320" s="36">
        <v>5173.5</v>
      </c>
      <c r="AL5320" s="7">
        <v>95</v>
      </c>
    </row>
    <row r="5321" spans="33:38">
      <c r="AG5321"/>
      <c r="AK5321" s="36">
        <v>4717.5</v>
      </c>
      <c r="AL5321" s="7">
        <v>90</v>
      </c>
    </row>
    <row r="5322" spans="33:38">
      <c r="AG5322"/>
      <c r="AK5322" s="36">
        <v>4386</v>
      </c>
      <c r="AL5322" s="7">
        <v>90</v>
      </c>
    </row>
    <row r="5323" spans="33:38">
      <c r="AG5323"/>
      <c r="AK5323" s="36">
        <v>4194</v>
      </c>
      <c r="AL5323" s="7">
        <v>90</v>
      </c>
    </row>
    <row r="5324" spans="33:38">
      <c r="AG5324"/>
      <c r="AK5324" s="36">
        <v>4071</v>
      </c>
      <c r="AL5324" s="7">
        <v>90</v>
      </c>
    </row>
    <row r="5325" spans="33:38">
      <c r="AG5325"/>
      <c r="AK5325" s="36">
        <v>4002</v>
      </c>
      <c r="AL5325" s="7">
        <v>90</v>
      </c>
    </row>
    <row r="5326" spans="33:38">
      <c r="AG5326"/>
      <c r="AK5326" s="36">
        <v>3991.5</v>
      </c>
      <c r="AL5326" s="7">
        <v>90</v>
      </c>
    </row>
    <row r="5327" spans="33:38">
      <c r="AG5327"/>
      <c r="AK5327" s="36">
        <v>4072.5</v>
      </c>
      <c r="AL5327" s="7">
        <v>90</v>
      </c>
    </row>
    <row r="5328" spans="33:38">
      <c r="AG5328"/>
      <c r="AK5328" s="36">
        <v>4143</v>
      </c>
      <c r="AL5328" s="7">
        <v>90</v>
      </c>
    </row>
    <row r="5329" spans="33:38">
      <c r="AG5329"/>
      <c r="AK5329" s="36">
        <v>4236</v>
      </c>
      <c r="AL5329" s="7">
        <v>90</v>
      </c>
    </row>
    <row r="5330" spans="33:38">
      <c r="AG5330"/>
      <c r="AK5330" s="36">
        <v>4926</v>
      </c>
      <c r="AL5330" s="7">
        <v>90</v>
      </c>
    </row>
    <row r="5331" spans="33:38">
      <c r="AG5331"/>
      <c r="AK5331" s="36">
        <v>5538</v>
      </c>
      <c r="AL5331" s="7">
        <v>120</v>
      </c>
    </row>
    <row r="5332" spans="33:38">
      <c r="AG5332"/>
      <c r="AK5332" s="36">
        <v>5788.5</v>
      </c>
      <c r="AL5332" s="7">
        <v>130</v>
      </c>
    </row>
    <row r="5333" spans="33:38">
      <c r="AG5333"/>
      <c r="AK5333" s="36">
        <v>5914.5</v>
      </c>
      <c r="AL5333" s="7">
        <v>140</v>
      </c>
    </row>
    <row r="5334" spans="33:38">
      <c r="AG5334"/>
      <c r="AK5334" s="36">
        <v>5671.5</v>
      </c>
      <c r="AL5334" s="7">
        <v>120</v>
      </c>
    </row>
    <row r="5335" spans="33:38">
      <c r="AG5335"/>
      <c r="AK5335" s="36">
        <v>5781</v>
      </c>
      <c r="AL5335" s="7">
        <v>130</v>
      </c>
    </row>
    <row r="5336" spans="33:38">
      <c r="AG5336"/>
      <c r="AK5336" s="36">
        <v>5901</v>
      </c>
      <c r="AL5336" s="7">
        <v>130</v>
      </c>
    </row>
    <row r="5337" spans="33:38">
      <c r="AG5337"/>
      <c r="AK5337" s="36">
        <v>5788.5</v>
      </c>
      <c r="AL5337" s="7">
        <v>130</v>
      </c>
    </row>
    <row r="5338" spans="33:38">
      <c r="AG5338"/>
      <c r="AK5338" s="36">
        <v>5665.5</v>
      </c>
      <c r="AL5338" s="7">
        <v>120</v>
      </c>
    </row>
    <row r="5339" spans="33:38">
      <c r="AG5339"/>
      <c r="AK5339" s="36">
        <v>5518.5</v>
      </c>
      <c r="AL5339" s="7">
        <v>110</v>
      </c>
    </row>
    <row r="5340" spans="33:38">
      <c r="AG5340"/>
      <c r="AK5340" s="36">
        <v>5452.5</v>
      </c>
      <c r="AL5340" s="7">
        <v>110</v>
      </c>
    </row>
    <row r="5341" spans="33:38">
      <c r="AG5341"/>
      <c r="AK5341" s="36">
        <v>5955</v>
      </c>
      <c r="AL5341" s="7">
        <v>140</v>
      </c>
    </row>
    <row r="5342" spans="33:38">
      <c r="AG5342"/>
      <c r="AK5342" s="36">
        <v>5871</v>
      </c>
      <c r="AL5342" s="7">
        <v>130</v>
      </c>
    </row>
    <row r="5343" spans="33:38">
      <c r="AG5343"/>
      <c r="AK5343" s="36">
        <v>5649</v>
      </c>
      <c r="AL5343" s="7">
        <v>120</v>
      </c>
    </row>
    <row r="5344" spans="33:38">
      <c r="AG5344"/>
      <c r="AK5344" s="36">
        <v>5232</v>
      </c>
      <c r="AL5344" s="7">
        <v>100</v>
      </c>
    </row>
    <row r="5345" spans="33:38">
      <c r="AG5345"/>
      <c r="AK5345" s="36">
        <v>4906.5</v>
      </c>
      <c r="AL5345" s="7">
        <v>90</v>
      </c>
    </row>
    <row r="5346" spans="33:38">
      <c r="AG5346"/>
      <c r="AK5346" s="36">
        <v>4449</v>
      </c>
      <c r="AL5346" s="7">
        <v>90</v>
      </c>
    </row>
    <row r="5347" spans="33:38">
      <c r="AG5347"/>
      <c r="AK5347" s="36">
        <v>4320</v>
      </c>
      <c r="AL5347" s="7">
        <v>90</v>
      </c>
    </row>
    <row r="5348" spans="33:38">
      <c r="AG5348"/>
      <c r="AK5348" s="36">
        <v>4233</v>
      </c>
      <c r="AL5348" s="7">
        <v>90</v>
      </c>
    </row>
    <row r="5349" spans="33:38">
      <c r="AG5349"/>
      <c r="AK5349" s="36">
        <v>4077</v>
      </c>
      <c r="AL5349" s="7">
        <v>90</v>
      </c>
    </row>
    <row r="5350" spans="33:38">
      <c r="AG5350"/>
      <c r="AK5350" s="36">
        <v>3990</v>
      </c>
      <c r="AL5350" s="7">
        <v>90</v>
      </c>
    </row>
    <row r="5351" spans="33:38">
      <c r="AG5351"/>
      <c r="AK5351" s="36">
        <v>4027.5</v>
      </c>
      <c r="AL5351" s="7">
        <v>90</v>
      </c>
    </row>
    <row r="5352" spans="33:38">
      <c r="AG5352"/>
      <c r="AK5352" s="36">
        <v>4015.5</v>
      </c>
      <c r="AL5352" s="7">
        <v>90</v>
      </c>
    </row>
    <row r="5353" spans="33:38">
      <c r="AG5353"/>
      <c r="AK5353" s="36">
        <v>4287</v>
      </c>
      <c r="AL5353" s="7">
        <v>90</v>
      </c>
    </row>
    <row r="5354" spans="33:38">
      <c r="AG5354"/>
      <c r="AK5354" s="36">
        <v>4471.5</v>
      </c>
      <c r="AL5354" s="7">
        <v>90</v>
      </c>
    </row>
    <row r="5355" spans="33:38">
      <c r="AG5355"/>
      <c r="AK5355" s="36">
        <v>5032.5</v>
      </c>
      <c r="AL5355" s="7">
        <v>90</v>
      </c>
    </row>
    <row r="5356" spans="33:38">
      <c r="AG5356"/>
      <c r="AK5356" s="36">
        <v>5274</v>
      </c>
      <c r="AL5356" s="7">
        <v>100</v>
      </c>
    </row>
    <row r="5357" spans="33:38">
      <c r="AG5357"/>
      <c r="AK5357" s="36">
        <v>5505</v>
      </c>
      <c r="AL5357" s="7">
        <v>110</v>
      </c>
    </row>
    <row r="5358" spans="33:38">
      <c r="AG5358"/>
      <c r="AK5358" s="36">
        <v>5277</v>
      </c>
      <c r="AL5358" s="7">
        <v>100</v>
      </c>
    </row>
    <row r="5359" spans="33:38">
      <c r="AG5359"/>
      <c r="AK5359" s="36">
        <v>5236.5</v>
      </c>
      <c r="AL5359" s="7">
        <v>100</v>
      </c>
    </row>
    <row r="5360" spans="33:38">
      <c r="AG5360"/>
      <c r="AK5360" s="36">
        <v>5326.5</v>
      </c>
      <c r="AL5360" s="7">
        <v>105</v>
      </c>
    </row>
    <row r="5361" spans="33:38">
      <c r="AG5361"/>
      <c r="AK5361" s="36">
        <v>5166</v>
      </c>
      <c r="AL5361" s="7">
        <v>95</v>
      </c>
    </row>
    <row r="5362" spans="33:38">
      <c r="AG5362"/>
      <c r="AK5362" s="36">
        <v>5034</v>
      </c>
      <c r="AL5362" s="7">
        <v>90</v>
      </c>
    </row>
    <row r="5363" spans="33:38">
      <c r="AG5363"/>
      <c r="AK5363" s="36">
        <v>4851</v>
      </c>
      <c r="AL5363" s="7">
        <v>90</v>
      </c>
    </row>
    <row r="5364" spans="33:38">
      <c r="AG5364"/>
      <c r="AK5364" s="36">
        <v>4915.5</v>
      </c>
      <c r="AL5364" s="7">
        <v>90</v>
      </c>
    </row>
    <row r="5365" spans="33:38">
      <c r="AG5365"/>
      <c r="AK5365" s="36">
        <v>5496</v>
      </c>
      <c r="AL5365" s="7">
        <v>110</v>
      </c>
    </row>
    <row r="5366" spans="33:38">
      <c r="AG5366"/>
      <c r="AK5366" s="36">
        <v>5515.5</v>
      </c>
      <c r="AL5366" s="7">
        <v>110</v>
      </c>
    </row>
    <row r="5367" spans="33:38">
      <c r="AG5367"/>
      <c r="AK5367" s="36">
        <v>5359.5</v>
      </c>
      <c r="AL5367" s="7">
        <v>105</v>
      </c>
    </row>
    <row r="5368" spans="33:38">
      <c r="AG5368"/>
      <c r="AK5368" s="36">
        <v>4947</v>
      </c>
      <c r="AL5368" s="7">
        <v>90</v>
      </c>
    </row>
    <row r="5369" spans="33:38">
      <c r="AG5369"/>
      <c r="AK5369" s="36">
        <v>4546.5</v>
      </c>
      <c r="AL5369" s="7">
        <v>90</v>
      </c>
    </row>
    <row r="5370" spans="33:38">
      <c r="AG5370"/>
      <c r="AK5370" s="36">
        <v>4237.5</v>
      </c>
      <c r="AL5370" s="7">
        <v>90</v>
      </c>
    </row>
    <row r="5371" spans="33:38">
      <c r="AG5371"/>
      <c r="AK5371" s="36">
        <v>4126.5</v>
      </c>
      <c r="AL5371" s="7">
        <v>90</v>
      </c>
    </row>
    <row r="5372" spans="33:38">
      <c r="AG5372"/>
      <c r="AK5372" s="36">
        <v>3997.5</v>
      </c>
      <c r="AL5372" s="7">
        <v>90</v>
      </c>
    </row>
    <row r="5373" spans="33:38">
      <c r="AG5373"/>
      <c r="AK5373" s="36">
        <v>3909</v>
      </c>
      <c r="AL5373" s="7">
        <v>90</v>
      </c>
    </row>
    <row r="5374" spans="33:38">
      <c r="AG5374"/>
      <c r="AK5374" s="36">
        <v>3760.5</v>
      </c>
      <c r="AL5374" s="7">
        <v>90</v>
      </c>
    </row>
    <row r="5375" spans="33:38">
      <c r="AG5375"/>
      <c r="AK5375" s="36">
        <v>3787.5</v>
      </c>
      <c r="AL5375" s="7">
        <v>90</v>
      </c>
    </row>
    <row r="5376" spans="33:38">
      <c r="AG5376"/>
      <c r="AK5376" s="36">
        <v>3639</v>
      </c>
      <c r="AL5376" s="7">
        <v>90</v>
      </c>
    </row>
    <row r="5377" spans="33:38">
      <c r="AG5377"/>
      <c r="AK5377" s="36">
        <v>3502.5</v>
      </c>
      <c r="AL5377" s="7">
        <v>75</v>
      </c>
    </row>
    <row r="5378" spans="33:38">
      <c r="AG5378"/>
      <c r="AK5378" s="36">
        <v>3558</v>
      </c>
      <c r="AL5378" s="7">
        <v>75</v>
      </c>
    </row>
    <row r="5379" spans="33:38">
      <c r="AG5379"/>
      <c r="AK5379" s="36">
        <v>3712.5</v>
      </c>
      <c r="AL5379" s="7">
        <v>90</v>
      </c>
    </row>
    <row r="5380" spans="33:38">
      <c r="AG5380"/>
      <c r="AK5380" s="36">
        <v>3901.5</v>
      </c>
      <c r="AL5380" s="7">
        <v>90</v>
      </c>
    </row>
    <row r="5381" spans="33:38">
      <c r="AG5381"/>
      <c r="AK5381" s="36">
        <v>4092</v>
      </c>
      <c r="AL5381" s="7">
        <v>90</v>
      </c>
    </row>
    <row r="5382" spans="33:38">
      <c r="AG5382"/>
      <c r="AK5382" s="36">
        <v>4024.5</v>
      </c>
      <c r="AL5382" s="7">
        <v>90</v>
      </c>
    </row>
    <row r="5383" spans="33:38">
      <c r="AG5383"/>
      <c r="AK5383" s="36">
        <v>3973.5</v>
      </c>
      <c r="AL5383" s="7">
        <v>90</v>
      </c>
    </row>
    <row r="5384" spans="33:38">
      <c r="AG5384"/>
      <c r="AK5384" s="36">
        <v>3969</v>
      </c>
      <c r="AL5384" s="7">
        <v>90</v>
      </c>
    </row>
    <row r="5385" spans="33:38">
      <c r="AG5385"/>
      <c r="AK5385" s="36">
        <v>3907.5</v>
      </c>
      <c r="AL5385" s="7">
        <v>90</v>
      </c>
    </row>
    <row r="5386" spans="33:38">
      <c r="AG5386"/>
      <c r="AK5386" s="36">
        <v>3798</v>
      </c>
      <c r="AL5386" s="7">
        <v>90</v>
      </c>
    </row>
    <row r="5387" spans="33:38">
      <c r="AG5387"/>
      <c r="AK5387" s="36">
        <v>3802.5</v>
      </c>
      <c r="AL5387" s="7">
        <v>90</v>
      </c>
    </row>
    <row r="5388" spans="33:38">
      <c r="AG5388"/>
      <c r="AK5388" s="36">
        <v>4338</v>
      </c>
      <c r="AL5388" s="7">
        <v>90</v>
      </c>
    </row>
    <row r="5389" spans="33:38">
      <c r="AG5389"/>
      <c r="AK5389" s="36">
        <v>4735.5</v>
      </c>
      <c r="AL5389" s="7">
        <v>90</v>
      </c>
    </row>
    <row r="5390" spans="33:38">
      <c r="AG5390"/>
      <c r="AK5390" s="36">
        <v>4666.5</v>
      </c>
      <c r="AL5390" s="7">
        <v>90</v>
      </c>
    </row>
    <row r="5391" spans="33:38">
      <c r="AG5391"/>
      <c r="AK5391" s="36">
        <v>4530</v>
      </c>
      <c r="AL5391" s="7">
        <v>90</v>
      </c>
    </row>
    <row r="5392" spans="33:38">
      <c r="AG5392"/>
      <c r="AK5392" s="36">
        <v>4248</v>
      </c>
      <c r="AL5392" s="7">
        <v>90</v>
      </c>
    </row>
    <row r="5393" spans="33:38">
      <c r="AG5393"/>
      <c r="AK5393" s="36">
        <v>3954</v>
      </c>
      <c r="AL5393" s="7">
        <v>90</v>
      </c>
    </row>
    <row r="5394" spans="33:38">
      <c r="AG5394"/>
      <c r="AK5394" s="36">
        <v>3724.5</v>
      </c>
      <c r="AL5394" s="7">
        <v>90</v>
      </c>
    </row>
    <row r="5395" spans="33:38">
      <c r="AG5395"/>
      <c r="AK5395" s="36">
        <v>3534</v>
      </c>
      <c r="AL5395" s="7">
        <v>75</v>
      </c>
    </row>
    <row r="5396" spans="33:38">
      <c r="AG5396"/>
      <c r="AK5396" s="36">
        <v>3457.5</v>
      </c>
      <c r="AL5396" s="7">
        <v>75</v>
      </c>
    </row>
    <row r="5397" spans="33:38">
      <c r="AG5397"/>
      <c r="AK5397" s="36">
        <v>3408</v>
      </c>
      <c r="AL5397" s="7">
        <v>75</v>
      </c>
    </row>
    <row r="5398" spans="33:38">
      <c r="AG5398"/>
      <c r="AK5398" s="36">
        <v>3436.5</v>
      </c>
      <c r="AL5398" s="7">
        <v>75</v>
      </c>
    </row>
    <row r="5399" spans="33:38">
      <c r="AG5399"/>
      <c r="AK5399" s="36">
        <v>3589.5</v>
      </c>
      <c r="AL5399" s="7">
        <v>75</v>
      </c>
    </row>
    <row r="5400" spans="33:38">
      <c r="AG5400"/>
      <c r="AK5400" s="36">
        <v>3814.5</v>
      </c>
      <c r="AL5400" s="7">
        <v>90</v>
      </c>
    </row>
    <row r="5401" spans="33:38">
      <c r="AG5401"/>
      <c r="AK5401" s="36">
        <v>3981</v>
      </c>
      <c r="AL5401" s="7">
        <v>90</v>
      </c>
    </row>
    <row r="5402" spans="33:38">
      <c r="AG5402"/>
      <c r="AK5402" s="36">
        <v>4603.5</v>
      </c>
      <c r="AL5402" s="7">
        <v>90</v>
      </c>
    </row>
    <row r="5403" spans="33:38">
      <c r="AG5403"/>
      <c r="AK5403" s="36">
        <v>5197.5</v>
      </c>
      <c r="AL5403" s="7">
        <v>95</v>
      </c>
    </row>
    <row r="5404" spans="33:38">
      <c r="AG5404"/>
      <c r="AK5404" s="36">
        <v>5662.5</v>
      </c>
      <c r="AL5404" s="7">
        <v>120</v>
      </c>
    </row>
    <row r="5405" spans="33:38">
      <c r="AG5405"/>
      <c r="AK5405" s="36">
        <v>5844</v>
      </c>
      <c r="AL5405" s="7">
        <v>130</v>
      </c>
    </row>
    <row r="5406" spans="33:38">
      <c r="AG5406"/>
      <c r="AK5406" s="36">
        <v>5652</v>
      </c>
      <c r="AL5406" s="7">
        <v>120</v>
      </c>
    </row>
    <row r="5407" spans="33:38">
      <c r="AG5407"/>
      <c r="AK5407" s="36">
        <v>5691</v>
      </c>
      <c r="AL5407" s="7">
        <v>120</v>
      </c>
    </row>
    <row r="5408" spans="33:38">
      <c r="AG5408"/>
      <c r="AK5408" s="36">
        <v>5809.5</v>
      </c>
      <c r="AL5408" s="7">
        <v>130</v>
      </c>
    </row>
    <row r="5409" spans="33:38">
      <c r="AG5409"/>
      <c r="AK5409" s="36">
        <v>5794.5</v>
      </c>
      <c r="AL5409" s="7">
        <v>130</v>
      </c>
    </row>
    <row r="5410" spans="33:38">
      <c r="AG5410"/>
      <c r="AK5410" s="36">
        <v>5659.5</v>
      </c>
      <c r="AL5410" s="7">
        <v>120</v>
      </c>
    </row>
    <row r="5411" spans="33:38">
      <c r="AG5411"/>
      <c r="AK5411" s="36">
        <v>5442</v>
      </c>
      <c r="AL5411" s="7">
        <v>110</v>
      </c>
    </row>
    <row r="5412" spans="33:38">
      <c r="AG5412"/>
      <c r="AK5412" s="36">
        <v>5475</v>
      </c>
      <c r="AL5412" s="7">
        <v>110</v>
      </c>
    </row>
    <row r="5413" spans="33:38">
      <c r="AG5413"/>
      <c r="AK5413" s="36">
        <v>5908.5</v>
      </c>
      <c r="AL5413" s="7">
        <v>140</v>
      </c>
    </row>
    <row r="5414" spans="33:38">
      <c r="AG5414"/>
      <c r="AK5414" s="36">
        <v>5794.5</v>
      </c>
      <c r="AL5414" s="7">
        <v>130</v>
      </c>
    </row>
    <row r="5415" spans="33:38">
      <c r="AG5415"/>
      <c r="AK5415" s="36">
        <v>5544</v>
      </c>
      <c r="AL5415" s="7">
        <v>120</v>
      </c>
    </row>
    <row r="5416" spans="33:38">
      <c r="AG5416"/>
      <c r="AK5416" s="36">
        <v>4863</v>
      </c>
      <c r="AL5416" s="7">
        <v>90</v>
      </c>
    </row>
    <row r="5417" spans="33:38">
      <c r="AG5417"/>
      <c r="AK5417" s="36">
        <v>4389</v>
      </c>
      <c r="AL5417" s="7">
        <v>90</v>
      </c>
    </row>
    <row r="5418" spans="33:38">
      <c r="AG5418"/>
      <c r="AK5418" s="36">
        <v>4093.5</v>
      </c>
      <c r="AL5418" s="7">
        <v>90</v>
      </c>
    </row>
    <row r="5419" spans="33:38">
      <c r="AG5419"/>
      <c r="AK5419" s="36">
        <v>3928.5</v>
      </c>
      <c r="AL5419" s="7">
        <v>90</v>
      </c>
    </row>
    <row r="5420" spans="33:38">
      <c r="AG5420"/>
      <c r="AK5420" s="36">
        <v>3840</v>
      </c>
      <c r="AL5420" s="7">
        <v>90</v>
      </c>
    </row>
    <row r="5421" spans="33:38">
      <c r="AG5421"/>
      <c r="AK5421" s="36">
        <v>3775.5</v>
      </c>
      <c r="AL5421" s="7">
        <v>90</v>
      </c>
    </row>
    <row r="5422" spans="33:38">
      <c r="AG5422"/>
      <c r="AK5422" s="36">
        <v>3768</v>
      </c>
      <c r="AL5422" s="7">
        <v>90</v>
      </c>
    </row>
    <row r="5423" spans="33:38">
      <c r="AG5423"/>
      <c r="AK5423" s="36">
        <v>3882</v>
      </c>
      <c r="AL5423" s="7">
        <v>90</v>
      </c>
    </row>
    <row r="5424" spans="33:38">
      <c r="AG5424"/>
      <c r="AK5424" s="36">
        <v>3943.5</v>
      </c>
      <c r="AL5424" s="7">
        <v>90</v>
      </c>
    </row>
    <row r="5425" spans="33:38">
      <c r="AG5425"/>
      <c r="AK5425" s="36">
        <v>4062</v>
      </c>
      <c r="AL5425" s="7">
        <v>90</v>
      </c>
    </row>
    <row r="5426" spans="33:38">
      <c r="AG5426"/>
      <c r="AK5426" s="36">
        <v>4633.5</v>
      </c>
      <c r="AL5426" s="7">
        <v>90</v>
      </c>
    </row>
    <row r="5427" spans="33:38">
      <c r="AG5427"/>
      <c r="AK5427" s="36">
        <v>5172</v>
      </c>
      <c r="AL5427" s="7">
        <v>95</v>
      </c>
    </row>
    <row r="5428" spans="33:38">
      <c r="AG5428"/>
      <c r="AK5428" s="36">
        <v>5563.5</v>
      </c>
      <c r="AL5428" s="7">
        <v>120</v>
      </c>
    </row>
    <row r="5429" spans="33:38">
      <c r="AG5429"/>
      <c r="AK5429" s="36">
        <v>5802</v>
      </c>
      <c r="AL5429" s="7">
        <v>130</v>
      </c>
    </row>
    <row r="5430" spans="33:38">
      <c r="AG5430"/>
      <c r="AK5430" s="36">
        <v>5578.5</v>
      </c>
      <c r="AL5430" s="7">
        <v>120</v>
      </c>
    </row>
    <row r="5431" spans="33:38">
      <c r="AG5431"/>
      <c r="AK5431" s="36">
        <v>5670</v>
      </c>
      <c r="AL5431" s="7">
        <v>120</v>
      </c>
    </row>
    <row r="5432" spans="33:38">
      <c r="AG5432"/>
      <c r="AK5432" s="36">
        <v>5821.5</v>
      </c>
      <c r="AL5432" s="7">
        <v>130</v>
      </c>
    </row>
    <row r="5433" spans="33:38">
      <c r="AG5433"/>
      <c r="AK5433" s="36">
        <v>5706</v>
      </c>
      <c r="AL5433" s="7">
        <v>120</v>
      </c>
    </row>
    <row r="5434" spans="33:38">
      <c r="AG5434"/>
      <c r="AK5434" s="36">
        <v>5446.5</v>
      </c>
      <c r="AL5434" s="7">
        <v>110</v>
      </c>
    </row>
    <row r="5435" spans="33:38">
      <c r="AG5435"/>
      <c r="AK5435" s="36">
        <v>5502</v>
      </c>
      <c r="AL5435" s="7">
        <v>110</v>
      </c>
    </row>
    <row r="5436" spans="33:38">
      <c r="AG5436"/>
      <c r="AK5436" s="36">
        <v>5518.5</v>
      </c>
      <c r="AL5436" s="7">
        <v>110</v>
      </c>
    </row>
    <row r="5437" spans="33:38">
      <c r="AG5437"/>
      <c r="AK5437" s="36">
        <v>5995.5</v>
      </c>
      <c r="AL5437" s="7">
        <v>140</v>
      </c>
    </row>
    <row r="5438" spans="33:38">
      <c r="AG5438"/>
      <c r="AK5438" s="36">
        <v>5794.5</v>
      </c>
      <c r="AL5438" s="7">
        <v>130</v>
      </c>
    </row>
    <row r="5439" spans="33:38">
      <c r="AG5439"/>
      <c r="AK5439" s="36">
        <v>5592</v>
      </c>
      <c r="AL5439" s="7">
        <v>120</v>
      </c>
    </row>
    <row r="5440" spans="33:38">
      <c r="AG5440"/>
      <c r="AK5440" s="36">
        <v>5109</v>
      </c>
      <c r="AL5440" s="7">
        <v>95</v>
      </c>
    </row>
    <row r="5441" spans="33:38">
      <c r="AG5441"/>
      <c r="AK5441" s="36">
        <v>4528.5</v>
      </c>
      <c r="AL5441" s="7">
        <v>90</v>
      </c>
    </row>
    <row r="5442" spans="33:38">
      <c r="AG5442"/>
      <c r="AK5442" s="36">
        <v>4213.5</v>
      </c>
      <c r="AL5442" s="7">
        <v>90</v>
      </c>
    </row>
    <row r="5443" spans="33:38">
      <c r="AG5443"/>
      <c r="AK5443" s="36">
        <v>3984</v>
      </c>
      <c r="AL5443" s="7">
        <v>90</v>
      </c>
    </row>
    <row r="5444" spans="33:38">
      <c r="AG5444"/>
      <c r="AK5444" s="36">
        <v>3844.5</v>
      </c>
      <c r="AL5444" s="7">
        <v>90</v>
      </c>
    </row>
    <row r="5445" spans="33:38">
      <c r="AG5445"/>
      <c r="AK5445" s="36">
        <v>3730.5</v>
      </c>
      <c r="AL5445" s="7">
        <v>90</v>
      </c>
    </row>
    <row r="5446" spans="33:38">
      <c r="AG5446"/>
      <c r="AK5446" s="36">
        <v>3736.5</v>
      </c>
      <c r="AL5446" s="7">
        <v>90</v>
      </c>
    </row>
    <row r="5447" spans="33:38">
      <c r="AG5447"/>
      <c r="AK5447" s="36">
        <v>3850.5</v>
      </c>
      <c r="AL5447" s="7">
        <v>90</v>
      </c>
    </row>
    <row r="5448" spans="33:38">
      <c r="AG5448"/>
      <c r="AK5448" s="36">
        <v>3972</v>
      </c>
      <c r="AL5448" s="7">
        <v>90</v>
      </c>
    </row>
    <row r="5449" spans="33:38">
      <c r="AG5449"/>
      <c r="AK5449" s="36">
        <v>4104</v>
      </c>
      <c r="AL5449" s="7">
        <v>90</v>
      </c>
    </row>
    <row r="5450" spans="33:38">
      <c r="AG5450"/>
      <c r="AK5450" s="36">
        <v>4765.5</v>
      </c>
      <c r="AL5450" s="7">
        <v>90</v>
      </c>
    </row>
    <row r="5451" spans="33:38">
      <c r="AG5451"/>
      <c r="AK5451" s="36">
        <v>5427</v>
      </c>
      <c r="AL5451" s="7">
        <v>110</v>
      </c>
    </row>
    <row r="5452" spans="33:38">
      <c r="AG5452"/>
      <c r="AK5452" s="36">
        <v>5626.5</v>
      </c>
      <c r="AL5452" s="7">
        <v>120</v>
      </c>
    </row>
    <row r="5453" spans="33:38">
      <c r="AG5453"/>
      <c r="AK5453" s="36">
        <v>5907</v>
      </c>
      <c r="AL5453" s="7">
        <v>130</v>
      </c>
    </row>
    <row r="5454" spans="33:38">
      <c r="AG5454"/>
      <c r="AK5454" s="36">
        <v>5650.5</v>
      </c>
      <c r="AL5454" s="7">
        <v>120</v>
      </c>
    </row>
    <row r="5455" spans="33:38">
      <c r="AG5455"/>
      <c r="AK5455" s="36">
        <v>5754</v>
      </c>
      <c r="AL5455" s="7">
        <v>130</v>
      </c>
    </row>
    <row r="5456" spans="33:38">
      <c r="AG5456"/>
      <c r="AK5456" s="36">
        <v>5961</v>
      </c>
      <c r="AL5456" s="7">
        <v>140</v>
      </c>
    </row>
    <row r="5457" spans="33:38">
      <c r="AG5457"/>
      <c r="AK5457" s="36">
        <v>5841</v>
      </c>
      <c r="AL5457" s="7">
        <v>130</v>
      </c>
    </row>
    <row r="5458" spans="33:38">
      <c r="AG5458"/>
      <c r="AK5458" s="36">
        <v>5743.5</v>
      </c>
      <c r="AL5458" s="7">
        <v>130</v>
      </c>
    </row>
    <row r="5459" spans="33:38">
      <c r="AG5459"/>
      <c r="AK5459" s="36">
        <v>5502</v>
      </c>
      <c r="AL5459" s="7">
        <v>110</v>
      </c>
    </row>
    <row r="5460" spans="33:38">
      <c r="AG5460"/>
      <c r="AK5460" s="36">
        <v>5482.5</v>
      </c>
      <c r="AL5460" s="7">
        <v>110</v>
      </c>
    </row>
    <row r="5461" spans="33:38">
      <c r="AG5461"/>
      <c r="AK5461" s="36">
        <v>5976</v>
      </c>
      <c r="AL5461" s="7">
        <v>140</v>
      </c>
    </row>
    <row r="5462" spans="33:38">
      <c r="AG5462"/>
      <c r="AK5462" s="36">
        <v>5748</v>
      </c>
      <c r="AL5462" s="7">
        <v>130</v>
      </c>
    </row>
    <row r="5463" spans="33:38">
      <c r="AG5463"/>
      <c r="AK5463" s="36">
        <v>5373</v>
      </c>
      <c r="AL5463" s="7">
        <v>105</v>
      </c>
    </row>
    <row r="5464" spans="33:38">
      <c r="AG5464"/>
      <c r="AK5464" s="36">
        <v>4909.5</v>
      </c>
      <c r="AL5464" s="7">
        <v>90</v>
      </c>
    </row>
    <row r="5465" spans="33:38">
      <c r="AG5465"/>
      <c r="AK5465" s="36">
        <v>4495.5</v>
      </c>
      <c r="AL5465" s="7">
        <v>90</v>
      </c>
    </row>
    <row r="5466" spans="33:38">
      <c r="AG5466"/>
      <c r="AK5466" s="36">
        <v>4126.5</v>
      </c>
      <c r="AL5466" s="7">
        <v>90</v>
      </c>
    </row>
    <row r="5467" spans="33:38">
      <c r="AG5467"/>
      <c r="AK5467" s="36">
        <v>3985.5</v>
      </c>
      <c r="AL5467" s="7">
        <v>90</v>
      </c>
    </row>
    <row r="5468" spans="33:38">
      <c r="AG5468"/>
      <c r="AK5468" s="36">
        <v>3885</v>
      </c>
      <c r="AL5468" s="7">
        <v>90</v>
      </c>
    </row>
    <row r="5469" spans="33:38">
      <c r="AG5469"/>
      <c r="AK5469" s="36">
        <v>3738</v>
      </c>
      <c r="AL5469" s="7">
        <v>90</v>
      </c>
    </row>
    <row r="5470" spans="33:38">
      <c r="AG5470"/>
      <c r="AK5470" s="36">
        <v>3738</v>
      </c>
      <c r="AL5470" s="7">
        <v>90</v>
      </c>
    </row>
    <row r="5471" spans="33:38">
      <c r="AG5471"/>
      <c r="AK5471" s="36">
        <v>3972</v>
      </c>
      <c r="AL5471" s="7">
        <v>90</v>
      </c>
    </row>
    <row r="5472" spans="33:38">
      <c r="AG5472"/>
      <c r="AK5472" s="36">
        <v>3981</v>
      </c>
      <c r="AL5472" s="7">
        <v>90</v>
      </c>
    </row>
    <row r="5473" spans="33:38">
      <c r="AG5473"/>
      <c r="AK5473" s="36">
        <v>4077</v>
      </c>
      <c r="AL5473" s="7">
        <v>90</v>
      </c>
    </row>
    <row r="5474" spans="33:38">
      <c r="AG5474"/>
      <c r="AK5474" s="36">
        <v>4705.5</v>
      </c>
      <c r="AL5474" s="7">
        <v>90</v>
      </c>
    </row>
    <row r="5475" spans="33:38">
      <c r="AG5475"/>
      <c r="AK5475" s="36">
        <v>5355</v>
      </c>
      <c r="AL5475" s="7">
        <v>105</v>
      </c>
    </row>
    <row r="5476" spans="33:38">
      <c r="AG5476"/>
      <c r="AK5476" s="36">
        <v>5688</v>
      </c>
      <c r="AL5476" s="7">
        <v>120</v>
      </c>
    </row>
    <row r="5477" spans="33:38">
      <c r="AG5477"/>
      <c r="AK5477" s="36">
        <v>5943</v>
      </c>
      <c r="AL5477" s="7">
        <v>140</v>
      </c>
    </row>
    <row r="5478" spans="33:38">
      <c r="AG5478"/>
      <c r="AK5478" s="36">
        <v>5667</v>
      </c>
      <c r="AL5478" s="7">
        <v>120</v>
      </c>
    </row>
    <row r="5479" spans="33:38">
      <c r="AG5479"/>
      <c r="AK5479" s="36">
        <v>5796</v>
      </c>
      <c r="AL5479" s="7">
        <v>130</v>
      </c>
    </row>
    <row r="5480" spans="33:38">
      <c r="AG5480"/>
      <c r="AK5480" s="36">
        <v>5922</v>
      </c>
      <c r="AL5480" s="7">
        <v>140</v>
      </c>
    </row>
    <row r="5481" spans="33:38">
      <c r="AG5481"/>
      <c r="AK5481" s="36">
        <v>5778</v>
      </c>
      <c r="AL5481" s="7">
        <v>130</v>
      </c>
    </row>
    <row r="5482" spans="33:38">
      <c r="AG5482"/>
      <c r="AK5482" s="36">
        <v>5433</v>
      </c>
      <c r="AL5482" s="7">
        <v>110</v>
      </c>
    </row>
    <row r="5483" spans="33:38">
      <c r="AG5483"/>
      <c r="AK5483" s="36">
        <v>5347.5</v>
      </c>
      <c r="AL5483" s="7">
        <v>105</v>
      </c>
    </row>
    <row r="5484" spans="33:38">
      <c r="AG5484"/>
      <c r="AK5484" s="36">
        <v>5434.5</v>
      </c>
      <c r="AL5484" s="7">
        <v>110</v>
      </c>
    </row>
    <row r="5485" spans="33:38">
      <c r="AG5485"/>
      <c r="AK5485" s="36">
        <v>5562</v>
      </c>
      <c r="AL5485" s="7">
        <v>120</v>
      </c>
    </row>
    <row r="5486" spans="33:38">
      <c r="AG5486"/>
      <c r="AK5486" s="36">
        <v>5368.5</v>
      </c>
      <c r="AL5486" s="7">
        <v>105</v>
      </c>
    </row>
    <row r="5487" spans="33:38">
      <c r="AG5487"/>
      <c r="AK5487" s="36">
        <v>5194.5</v>
      </c>
      <c r="AL5487" s="7">
        <v>95</v>
      </c>
    </row>
    <row r="5488" spans="33:38">
      <c r="AG5488"/>
      <c r="AK5488" s="36">
        <v>5998.5</v>
      </c>
      <c r="AL5488" s="7">
        <v>140</v>
      </c>
    </row>
    <row r="5489" spans="33:38">
      <c r="AG5489"/>
      <c r="AK5489" s="36">
        <v>4366.5</v>
      </c>
      <c r="AL5489" s="7">
        <v>90</v>
      </c>
    </row>
    <row r="5490" spans="33:38">
      <c r="AG5490"/>
      <c r="AK5490" s="36">
        <v>4014</v>
      </c>
      <c r="AL5490" s="7">
        <v>90</v>
      </c>
    </row>
    <row r="5491" spans="33:38">
      <c r="AG5491"/>
      <c r="AK5491" s="36">
        <v>3909</v>
      </c>
      <c r="AL5491" s="7">
        <v>90</v>
      </c>
    </row>
    <row r="5492" spans="33:38">
      <c r="AG5492"/>
      <c r="AK5492" s="36">
        <v>3747</v>
      </c>
      <c r="AL5492" s="7">
        <v>90</v>
      </c>
    </row>
    <row r="5493" spans="33:38">
      <c r="AG5493"/>
      <c r="AK5493" s="36">
        <v>3670.5</v>
      </c>
      <c r="AL5493" s="7">
        <v>90</v>
      </c>
    </row>
    <row r="5494" spans="33:38">
      <c r="AG5494"/>
      <c r="AK5494" s="36">
        <v>3666</v>
      </c>
      <c r="AL5494" s="7">
        <v>90</v>
      </c>
    </row>
    <row r="5495" spans="33:38">
      <c r="AG5495"/>
      <c r="AK5495" s="36">
        <v>3777</v>
      </c>
      <c r="AL5495" s="7">
        <v>90</v>
      </c>
    </row>
    <row r="5496" spans="33:38">
      <c r="AG5496"/>
      <c r="AK5496" s="36">
        <v>4009.5</v>
      </c>
      <c r="AL5496" s="7">
        <v>90</v>
      </c>
    </row>
    <row r="5497" spans="33:38">
      <c r="AG5497"/>
      <c r="AK5497" s="36">
        <v>4023</v>
      </c>
      <c r="AL5497" s="7">
        <v>90</v>
      </c>
    </row>
    <row r="5498" spans="33:38">
      <c r="AG5498"/>
      <c r="AK5498" s="36">
        <v>4632</v>
      </c>
      <c r="AL5498" s="7">
        <v>90</v>
      </c>
    </row>
    <row r="5499" spans="33:38">
      <c r="AG5499"/>
      <c r="AK5499" s="36">
        <v>5250</v>
      </c>
      <c r="AL5499" s="7">
        <v>100</v>
      </c>
    </row>
    <row r="5500" spans="33:38">
      <c r="AG5500"/>
      <c r="AK5500" s="36">
        <v>5548.5</v>
      </c>
      <c r="AL5500" s="7">
        <v>120</v>
      </c>
    </row>
    <row r="5501" spans="33:38">
      <c r="AG5501"/>
      <c r="AK5501" s="36">
        <v>5838</v>
      </c>
      <c r="AL5501" s="7">
        <v>130</v>
      </c>
    </row>
    <row r="5502" spans="33:38">
      <c r="AG5502"/>
      <c r="AK5502" s="36">
        <v>5649</v>
      </c>
      <c r="AL5502" s="7">
        <v>120</v>
      </c>
    </row>
    <row r="5503" spans="33:38">
      <c r="AG5503"/>
      <c r="AK5503" s="36">
        <v>5721</v>
      </c>
      <c r="AL5503" s="7">
        <v>120</v>
      </c>
    </row>
    <row r="5504" spans="33:38">
      <c r="AG5504"/>
      <c r="AK5504" s="36">
        <v>5838</v>
      </c>
      <c r="AL5504" s="7">
        <v>130</v>
      </c>
    </row>
    <row r="5505" spans="33:38">
      <c r="AG5505"/>
      <c r="AK5505" s="36">
        <v>5761.5</v>
      </c>
      <c r="AL5505" s="7">
        <v>130</v>
      </c>
    </row>
    <row r="5506" spans="33:38">
      <c r="AG5506"/>
      <c r="AK5506" s="36">
        <v>5614.5</v>
      </c>
      <c r="AL5506" s="7">
        <v>120</v>
      </c>
    </row>
    <row r="5507" spans="33:38">
      <c r="AG5507"/>
      <c r="AK5507" s="36">
        <v>5398.5</v>
      </c>
      <c r="AL5507" s="7">
        <v>105</v>
      </c>
    </row>
    <row r="5508" spans="33:38">
      <c r="AG5508"/>
      <c r="AK5508" s="36">
        <v>5430</v>
      </c>
      <c r="AL5508" s="7">
        <v>110</v>
      </c>
    </row>
    <row r="5509" spans="33:38">
      <c r="AG5509"/>
      <c r="AK5509" s="36">
        <v>5917.5</v>
      </c>
      <c r="AL5509" s="7">
        <v>140</v>
      </c>
    </row>
    <row r="5510" spans="33:38">
      <c r="AG5510"/>
      <c r="AK5510" s="36">
        <v>5793</v>
      </c>
      <c r="AL5510" s="7">
        <v>130</v>
      </c>
    </row>
    <row r="5511" spans="33:38">
      <c r="AG5511"/>
      <c r="AK5511" s="36">
        <v>5464.5</v>
      </c>
      <c r="AL5511" s="7">
        <v>110</v>
      </c>
    </row>
    <row r="5512" spans="33:38">
      <c r="AG5512"/>
      <c r="AK5512" s="36">
        <v>5133</v>
      </c>
      <c r="AL5512" s="7">
        <v>95</v>
      </c>
    </row>
    <row r="5513" spans="33:38">
      <c r="AG5513"/>
      <c r="AK5513" s="36">
        <v>4651.5</v>
      </c>
      <c r="AL5513" s="7">
        <v>90</v>
      </c>
    </row>
    <row r="5514" spans="33:38">
      <c r="AG5514"/>
      <c r="AK5514" s="36">
        <v>4263</v>
      </c>
      <c r="AL5514" s="7">
        <v>90</v>
      </c>
    </row>
    <row r="5515" spans="33:38">
      <c r="AG5515"/>
      <c r="AK5515" s="36">
        <v>4159.5</v>
      </c>
      <c r="AL5515" s="7">
        <v>90</v>
      </c>
    </row>
    <row r="5516" spans="33:38">
      <c r="AG5516"/>
      <c r="AK5516" s="36">
        <v>3982.5</v>
      </c>
      <c r="AL5516" s="7">
        <v>90</v>
      </c>
    </row>
    <row r="5517" spans="33:38">
      <c r="AG5517"/>
      <c r="AK5517" s="36">
        <v>3889.5</v>
      </c>
      <c r="AL5517" s="7">
        <v>90</v>
      </c>
    </row>
    <row r="5518" spans="33:38">
      <c r="AG5518"/>
      <c r="AK5518" s="36">
        <v>3865.5</v>
      </c>
      <c r="AL5518" s="7">
        <v>90</v>
      </c>
    </row>
    <row r="5519" spans="33:38">
      <c r="AG5519"/>
      <c r="AK5519" s="36">
        <v>3891</v>
      </c>
      <c r="AL5519" s="7">
        <v>90</v>
      </c>
    </row>
    <row r="5520" spans="33:38">
      <c r="AG5520"/>
      <c r="AK5520" s="36">
        <v>3892.5</v>
      </c>
      <c r="AL5520" s="7">
        <v>90</v>
      </c>
    </row>
    <row r="5521" spans="33:38">
      <c r="AG5521"/>
      <c r="AK5521" s="36">
        <v>3873</v>
      </c>
      <c r="AL5521" s="7">
        <v>90</v>
      </c>
    </row>
    <row r="5522" spans="33:38">
      <c r="AG5522"/>
      <c r="AK5522" s="36">
        <v>4366.5</v>
      </c>
      <c r="AL5522" s="7">
        <v>90</v>
      </c>
    </row>
    <row r="5523" spans="33:38">
      <c r="AG5523"/>
      <c r="AK5523" s="36">
        <v>4986</v>
      </c>
      <c r="AL5523" s="7">
        <v>90</v>
      </c>
    </row>
    <row r="5524" spans="33:38">
      <c r="AG5524"/>
      <c r="AK5524" s="36">
        <v>5266.5</v>
      </c>
      <c r="AL5524" s="7">
        <v>100</v>
      </c>
    </row>
    <row r="5525" spans="33:38">
      <c r="AG5525"/>
      <c r="AK5525" s="36">
        <v>5485.5</v>
      </c>
      <c r="AL5525" s="7">
        <v>110</v>
      </c>
    </row>
    <row r="5526" spans="33:38">
      <c r="AG5526"/>
      <c r="AK5526" s="36">
        <v>5293.5</v>
      </c>
      <c r="AL5526" s="7">
        <v>100</v>
      </c>
    </row>
    <row r="5527" spans="33:38">
      <c r="AG5527"/>
      <c r="AK5527" s="36">
        <v>5337</v>
      </c>
      <c r="AL5527" s="7">
        <v>105</v>
      </c>
    </row>
    <row r="5528" spans="33:38">
      <c r="AG5528"/>
      <c r="AK5528" s="36">
        <v>5418</v>
      </c>
      <c r="AL5528" s="7">
        <v>105</v>
      </c>
    </row>
    <row r="5529" spans="33:38">
      <c r="AG5529"/>
      <c r="AK5529" s="36">
        <v>5313</v>
      </c>
      <c r="AL5529" s="7">
        <v>100</v>
      </c>
    </row>
    <row r="5530" spans="33:38">
      <c r="AG5530"/>
      <c r="AK5530" s="36">
        <v>5095.5</v>
      </c>
      <c r="AL5530" s="7">
        <v>90</v>
      </c>
    </row>
    <row r="5531" spans="33:38">
      <c r="AG5531"/>
      <c r="AK5531" s="36">
        <v>4930.5</v>
      </c>
      <c r="AL5531" s="7">
        <v>90</v>
      </c>
    </row>
    <row r="5532" spans="33:38">
      <c r="AG5532"/>
      <c r="AK5532" s="36">
        <v>4933.5</v>
      </c>
      <c r="AL5532" s="7">
        <v>90</v>
      </c>
    </row>
    <row r="5533" spans="33:38">
      <c r="AG5533"/>
      <c r="AK5533" s="36">
        <v>5661</v>
      </c>
      <c r="AL5533" s="7">
        <v>120</v>
      </c>
    </row>
    <row r="5534" spans="33:38">
      <c r="AG5534"/>
      <c r="AK5534" s="36">
        <v>5541</v>
      </c>
      <c r="AL5534" s="7">
        <v>120</v>
      </c>
    </row>
    <row r="5535" spans="33:38">
      <c r="AG5535"/>
      <c r="AK5535" s="36">
        <v>5442</v>
      </c>
      <c r="AL5535" s="7">
        <v>110</v>
      </c>
    </row>
    <row r="5536" spans="33:38">
      <c r="AG5536"/>
      <c r="AK5536" s="36">
        <v>5188.5</v>
      </c>
      <c r="AL5536" s="7">
        <v>95</v>
      </c>
    </row>
    <row r="5537" spans="33:38">
      <c r="AG5537"/>
      <c r="AK5537" s="36">
        <v>4788</v>
      </c>
      <c r="AL5537" s="7">
        <v>90</v>
      </c>
    </row>
    <row r="5538" spans="33:38">
      <c r="AG5538"/>
      <c r="AK5538" s="36">
        <v>4464</v>
      </c>
      <c r="AL5538" s="7">
        <v>90</v>
      </c>
    </row>
    <row r="5539" spans="33:38">
      <c r="AG5539"/>
      <c r="AK5539" s="36">
        <v>4234.5</v>
      </c>
      <c r="AL5539" s="7">
        <v>90</v>
      </c>
    </row>
    <row r="5540" spans="33:38">
      <c r="AG5540"/>
      <c r="AK5540" s="36">
        <v>4135.5</v>
      </c>
      <c r="AL5540" s="7">
        <v>90</v>
      </c>
    </row>
    <row r="5541" spans="33:38">
      <c r="AG5541"/>
      <c r="AK5541" s="36">
        <v>4018.5</v>
      </c>
      <c r="AL5541" s="7">
        <v>90</v>
      </c>
    </row>
    <row r="5542" spans="33:38">
      <c r="AG5542"/>
      <c r="AK5542" s="36">
        <v>3946.5</v>
      </c>
      <c r="AL5542" s="7">
        <v>90</v>
      </c>
    </row>
    <row r="5543" spans="33:38">
      <c r="AG5543"/>
      <c r="AK5543" s="36">
        <v>3867</v>
      </c>
      <c r="AL5543" s="7">
        <v>90</v>
      </c>
    </row>
    <row r="5544" spans="33:38">
      <c r="AG5544"/>
      <c r="AK5544" s="36">
        <v>3682.5</v>
      </c>
      <c r="AL5544" s="7">
        <v>90</v>
      </c>
    </row>
    <row r="5545" spans="33:38">
      <c r="AG5545"/>
      <c r="AK5545" s="36">
        <v>3535.5</v>
      </c>
      <c r="AL5545" s="7">
        <v>75</v>
      </c>
    </row>
    <row r="5546" spans="33:38">
      <c r="AG5546"/>
      <c r="AK5546" s="36">
        <v>3637.5</v>
      </c>
      <c r="AL5546" s="7">
        <v>90</v>
      </c>
    </row>
    <row r="5547" spans="33:38">
      <c r="AG5547"/>
      <c r="AK5547" s="36">
        <v>3658.5</v>
      </c>
      <c r="AL5547" s="7">
        <v>90</v>
      </c>
    </row>
    <row r="5548" spans="33:38">
      <c r="AG5548"/>
      <c r="AK5548" s="36">
        <v>3978</v>
      </c>
      <c r="AL5548" s="7">
        <v>90</v>
      </c>
    </row>
    <row r="5549" spans="33:38">
      <c r="AG5549"/>
      <c r="AK5549" s="36">
        <v>4173</v>
      </c>
      <c r="AL5549" s="7">
        <v>90</v>
      </c>
    </row>
    <row r="5550" spans="33:38">
      <c r="AG5550"/>
      <c r="AK5550" s="36">
        <v>4039.5</v>
      </c>
      <c r="AL5550" s="7">
        <v>90</v>
      </c>
    </row>
    <row r="5551" spans="33:38">
      <c r="AG5551"/>
      <c r="AK5551" s="36">
        <v>4041</v>
      </c>
      <c r="AL5551" s="7">
        <v>90</v>
      </c>
    </row>
    <row r="5552" spans="33:38">
      <c r="AG5552"/>
      <c r="AK5552" s="36">
        <v>4057.5</v>
      </c>
      <c r="AL5552" s="7">
        <v>90</v>
      </c>
    </row>
    <row r="5553" spans="33:38">
      <c r="AG5553"/>
      <c r="AK5553" s="36">
        <v>3957</v>
      </c>
      <c r="AL5553" s="7">
        <v>90</v>
      </c>
    </row>
    <row r="5554" spans="33:38">
      <c r="AG5554"/>
      <c r="AK5554" s="36">
        <v>3883.5</v>
      </c>
      <c r="AL5554" s="7">
        <v>90</v>
      </c>
    </row>
    <row r="5555" spans="33:38">
      <c r="AG5555"/>
      <c r="AK5555" s="36">
        <v>3916.5</v>
      </c>
      <c r="AL5555" s="7">
        <v>90</v>
      </c>
    </row>
    <row r="5556" spans="33:38">
      <c r="AG5556"/>
      <c r="AK5556" s="36">
        <v>4197</v>
      </c>
      <c r="AL5556" s="7">
        <v>90</v>
      </c>
    </row>
    <row r="5557" spans="33:38">
      <c r="AG5557"/>
      <c r="AK5557" s="36">
        <v>4882.5</v>
      </c>
      <c r="AL5557" s="7">
        <v>90</v>
      </c>
    </row>
    <row r="5558" spans="33:38">
      <c r="AG5558"/>
      <c r="AK5558" s="36">
        <v>4849.5</v>
      </c>
      <c r="AL5558" s="7">
        <v>90</v>
      </c>
    </row>
    <row r="5559" spans="33:38">
      <c r="AG5559"/>
      <c r="AK5559" s="36">
        <v>4726.5</v>
      </c>
      <c r="AL5559" s="7">
        <v>90</v>
      </c>
    </row>
    <row r="5560" spans="33:38">
      <c r="AG5560"/>
      <c r="AK5560" s="36">
        <v>4471.5</v>
      </c>
      <c r="AL5560" s="7">
        <v>90</v>
      </c>
    </row>
    <row r="5561" spans="33:38">
      <c r="AG5561"/>
      <c r="AK5561" s="36">
        <v>3913.5</v>
      </c>
      <c r="AL5561" s="7">
        <v>90</v>
      </c>
    </row>
    <row r="5562" spans="33:38">
      <c r="AG5562"/>
      <c r="AK5562" s="36">
        <v>3784.5</v>
      </c>
      <c r="AL5562" s="7">
        <v>90</v>
      </c>
    </row>
    <row r="5563" spans="33:38">
      <c r="AG5563"/>
      <c r="AK5563" s="36">
        <v>3670.5</v>
      </c>
      <c r="AL5563" s="7">
        <v>90</v>
      </c>
    </row>
    <row r="5564" spans="33:38">
      <c r="AG5564"/>
      <c r="AK5564" s="36">
        <v>3618</v>
      </c>
      <c r="AL5564" s="7">
        <v>90</v>
      </c>
    </row>
    <row r="5565" spans="33:38">
      <c r="AG5565"/>
      <c r="AK5565" s="36">
        <v>3558</v>
      </c>
      <c r="AL5565" s="7">
        <v>75</v>
      </c>
    </row>
    <row r="5566" spans="33:38">
      <c r="AG5566"/>
      <c r="AK5566" s="36">
        <v>3528</v>
      </c>
      <c r="AL5566" s="7">
        <v>75</v>
      </c>
    </row>
    <row r="5567" spans="33:38">
      <c r="AG5567"/>
      <c r="AK5567" s="36">
        <v>3853.5</v>
      </c>
      <c r="AL5567" s="7">
        <v>90</v>
      </c>
    </row>
    <row r="5568" spans="33:38">
      <c r="AG5568"/>
      <c r="AK5568" s="36">
        <v>3969</v>
      </c>
      <c r="AL5568" s="7">
        <v>90</v>
      </c>
    </row>
    <row r="5569" spans="33:38">
      <c r="AG5569"/>
      <c r="AK5569" s="36">
        <v>4066.5</v>
      </c>
      <c r="AL5569" s="7">
        <v>90</v>
      </c>
    </row>
    <row r="5570" spans="33:38">
      <c r="AG5570"/>
      <c r="AK5570" s="36">
        <v>4632</v>
      </c>
      <c r="AL5570" s="7">
        <v>90</v>
      </c>
    </row>
    <row r="5571" spans="33:38">
      <c r="AG5571"/>
      <c r="AK5571" s="36">
        <v>5184</v>
      </c>
      <c r="AL5571" s="7">
        <v>95</v>
      </c>
    </row>
    <row r="5572" spans="33:38">
      <c r="AG5572"/>
      <c r="AK5572" s="36">
        <v>5523</v>
      </c>
      <c r="AL5572" s="7">
        <v>110</v>
      </c>
    </row>
    <row r="5573" spans="33:38">
      <c r="AG5573"/>
      <c r="AK5573" s="36">
        <v>5733</v>
      </c>
      <c r="AL5573" s="7">
        <v>130</v>
      </c>
    </row>
    <row r="5574" spans="33:38">
      <c r="AG5574"/>
      <c r="AK5574" s="36">
        <v>5581.5</v>
      </c>
      <c r="AL5574" s="7">
        <v>120</v>
      </c>
    </row>
    <row r="5575" spans="33:38">
      <c r="AG5575"/>
      <c r="AK5575" s="36">
        <v>5643</v>
      </c>
      <c r="AL5575" s="7">
        <v>120</v>
      </c>
    </row>
    <row r="5576" spans="33:38">
      <c r="AG5576"/>
      <c r="AK5576" s="36">
        <v>5745</v>
      </c>
      <c r="AL5576" s="7">
        <v>130</v>
      </c>
    </row>
    <row r="5577" spans="33:38">
      <c r="AG5577"/>
      <c r="AK5577" s="36">
        <v>5625</v>
      </c>
      <c r="AL5577" s="7">
        <v>120</v>
      </c>
    </row>
    <row r="5578" spans="33:38">
      <c r="AG5578"/>
      <c r="AK5578" s="36">
        <v>5596.5</v>
      </c>
      <c r="AL5578" s="7">
        <v>120</v>
      </c>
    </row>
    <row r="5579" spans="33:38">
      <c r="AG5579"/>
      <c r="AK5579" s="36">
        <v>5538</v>
      </c>
      <c r="AL5579" s="7">
        <v>120</v>
      </c>
    </row>
    <row r="5580" spans="33:38">
      <c r="AG5580"/>
      <c r="AK5580" s="36">
        <v>5661</v>
      </c>
      <c r="AL5580" s="7">
        <v>120</v>
      </c>
    </row>
    <row r="5581" spans="33:38">
      <c r="AG5581"/>
      <c r="AK5581" s="36">
        <v>6030</v>
      </c>
      <c r="AL5581" s="7">
        <v>140</v>
      </c>
    </row>
    <row r="5582" spans="33:38">
      <c r="AG5582"/>
      <c r="AK5582" s="36">
        <v>5875.5</v>
      </c>
      <c r="AL5582" s="7">
        <v>130</v>
      </c>
    </row>
    <row r="5583" spans="33:38">
      <c r="AG5583"/>
      <c r="AK5583" s="36">
        <v>5611.5</v>
      </c>
      <c r="AL5583" s="7">
        <v>120</v>
      </c>
    </row>
    <row r="5584" spans="33:38">
      <c r="AG5584"/>
      <c r="AK5584" s="36">
        <v>5163</v>
      </c>
      <c r="AL5584" s="7">
        <v>95</v>
      </c>
    </row>
    <row r="5585" spans="33:38">
      <c r="AG5585"/>
      <c r="AK5585" s="36">
        <v>4659</v>
      </c>
      <c r="AL5585" s="7">
        <v>90</v>
      </c>
    </row>
    <row r="5586" spans="33:38">
      <c r="AG5586"/>
      <c r="AK5586" s="36">
        <v>4326</v>
      </c>
      <c r="AL5586" s="7">
        <v>90</v>
      </c>
    </row>
    <row r="5587" spans="33:38">
      <c r="AG5587"/>
      <c r="AK5587" s="36">
        <v>4117.5</v>
      </c>
      <c r="AL5587" s="7">
        <v>90</v>
      </c>
    </row>
    <row r="5588" spans="33:38">
      <c r="AG5588"/>
      <c r="AK5588" s="36">
        <v>4053</v>
      </c>
      <c r="AL5588" s="7">
        <v>90</v>
      </c>
    </row>
    <row r="5589" spans="33:38">
      <c r="AG5589"/>
      <c r="AK5589" s="36">
        <v>3922.5</v>
      </c>
      <c r="AL5589" s="7">
        <v>90</v>
      </c>
    </row>
    <row r="5590" spans="33:38">
      <c r="AG5590"/>
      <c r="AK5590" s="36">
        <v>3922.5</v>
      </c>
      <c r="AL5590" s="7">
        <v>90</v>
      </c>
    </row>
    <row r="5591" spans="33:38">
      <c r="AG5591"/>
      <c r="AK5591" s="36">
        <v>4029</v>
      </c>
      <c r="AL5591" s="7">
        <v>90</v>
      </c>
    </row>
    <row r="5592" spans="33:38">
      <c r="AG5592"/>
      <c r="AK5592" s="36">
        <v>4102.5</v>
      </c>
      <c r="AL5592" s="7">
        <v>90</v>
      </c>
    </row>
    <row r="5593" spans="33:38">
      <c r="AG5593"/>
      <c r="AK5593" s="36">
        <v>4278</v>
      </c>
      <c r="AL5593" s="7">
        <v>90</v>
      </c>
    </row>
    <row r="5594" spans="33:38">
      <c r="AG5594"/>
      <c r="AK5594" s="36">
        <v>4887</v>
      </c>
      <c r="AL5594" s="7">
        <v>90</v>
      </c>
    </row>
    <row r="5595" spans="33:38">
      <c r="AG5595"/>
      <c r="AK5595" s="36">
        <v>5431.5</v>
      </c>
      <c r="AL5595" s="7">
        <v>110</v>
      </c>
    </row>
    <row r="5596" spans="33:38">
      <c r="AG5596"/>
      <c r="AK5596" s="36">
        <v>5629.5</v>
      </c>
      <c r="AL5596" s="7">
        <v>120</v>
      </c>
    </row>
    <row r="5597" spans="33:38">
      <c r="AG5597"/>
      <c r="AK5597" s="36">
        <v>5839.5</v>
      </c>
      <c r="AL5597" s="7">
        <v>130</v>
      </c>
    </row>
    <row r="5598" spans="33:38">
      <c r="AG5598"/>
      <c r="AK5598" s="36">
        <v>5631</v>
      </c>
      <c r="AL5598" s="7">
        <v>120</v>
      </c>
    </row>
    <row r="5599" spans="33:38">
      <c r="AG5599"/>
      <c r="AK5599" s="36">
        <v>5653.5</v>
      </c>
      <c r="AL5599" s="7">
        <v>120</v>
      </c>
    </row>
    <row r="5600" spans="33:38">
      <c r="AG5600"/>
      <c r="AK5600" s="36">
        <v>5788.5</v>
      </c>
      <c r="AL5600" s="7">
        <v>130</v>
      </c>
    </row>
    <row r="5601" spans="33:38">
      <c r="AG5601"/>
      <c r="AK5601" s="36">
        <v>5649</v>
      </c>
      <c r="AL5601" s="7">
        <v>120</v>
      </c>
    </row>
    <row r="5602" spans="33:38">
      <c r="AG5602"/>
      <c r="AK5602" s="36">
        <v>5593.5</v>
      </c>
      <c r="AL5602" s="7">
        <v>120</v>
      </c>
    </row>
    <row r="5603" spans="33:38">
      <c r="AG5603"/>
      <c r="AK5603" s="36">
        <v>5542.5</v>
      </c>
      <c r="AL5603" s="7">
        <v>120</v>
      </c>
    </row>
    <row r="5604" spans="33:38">
      <c r="AG5604"/>
      <c r="AK5604" s="36">
        <v>5677.5</v>
      </c>
      <c r="AL5604" s="7">
        <v>120</v>
      </c>
    </row>
    <row r="5605" spans="33:38">
      <c r="AG5605"/>
      <c r="AK5605" s="36">
        <v>5875.5</v>
      </c>
      <c r="AL5605" s="7">
        <v>130</v>
      </c>
    </row>
    <row r="5606" spans="33:38">
      <c r="AG5606"/>
      <c r="AK5606" s="36">
        <v>5611.5</v>
      </c>
      <c r="AL5606" s="7">
        <v>120</v>
      </c>
    </row>
    <row r="5607" spans="33:38">
      <c r="AG5607"/>
      <c r="AK5607" s="36">
        <v>5440.5</v>
      </c>
      <c r="AL5607" s="7">
        <v>110</v>
      </c>
    </row>
    <row r="5608" spans="33:38">
      <c r="AG5608"/>
      <c r="AK5608" s="36">
        <v>4837.5</v>
      </c>
      <c r="AL5608" s="7">
        <v>90</v>
      </c>
    </row>
    <row r="5609" spans="33:38">
      <c r="AG5609"/>
      <c r="AK5609" s="36">
        <v>4402.5</v>
      </c>
      <c r="AL5609" s="7">
        <v>90</v>
      </c>
    </row>
    <row r="5610" spans="33:38">
      <c r="AG5610"/>
      <c r="AK5610" s="36">
        <v>4353</v>
      </c>
      <c r="AL5610" s="7">
        <v>90</v>
      </c>
    </row>
    <row r="5611" spans="33:38">
      <c r="AG5611"/>
      <c r="AK5611" s="36">
        <v>3928.5</v>
      </c>
      <c r="AL5611" s="7">
        <v>90</v>
      </c>
    </row>
    <row r="5612" spans="33:38">
      <c r="AG5612"/>
      <c r="AK5612" s="36">
        <v>3885</v>
      </c>
      <c r="AL5612" s="7">
        <v>90</v>
      </c>
    </row>
    <row r="5613" spans="33:38">
      <c r="AG5613"/>
      <c r="AK5613" s="36">
        <v>3822</v>
      </c>
      <c r="AL5613" s="7">
        <v>90</v>
      </c>
    </row>
    <row r="5614" spans="33:38">
      <c r="AG5614"/>
      <c r="AK5614" s="36">
        <v>3805.5</v>
      </c>
      <c r="AL5614" s="7">
        <v>90</v>
      </c>
    </row>
    <row r="5615" spans="33:38">
      <c r="AG5615"/>
      <c r="AK5615" s="36">
        <v>3915</v>
      </c>
      <c r="AL5615" s="7">
        <v>90</v>
      </c>
    </row>
    <row r="5616" spans="33:38">
      <c r="AG5616"/>
      <c r="AK5616" s="36">
        <v>4003.5</v>
      </c>
      <c r="AL5616" s="7">
        <v>90</v>
      </c>
    </row>
    <row r="5617" spans="33:38">
      <c r="AG5617"/>
      <c r="AK5617" s="36">
        <v>4056</v>
      </c>
      <c r="AL5617" s="7">
        <v>90</v>
      </c>
    </row>
    <row r="5618" spans="33:38">
      <c r="AG5618"/>
      <c r="AK5618" s="36">
        <v>4737</v>
      </c>
      <c r="AL5618" s="7">
        <v>90</v>
      </c>
    </row>
    <row r="5619" spans="33:38">
      <c r="AG5619"/>
      <c r="AK5619" s="36">
        <v>5271</v>
      </c>
      <c r="AL5619" s="7">
        <v>100</v>
      </c>
    </row>
    <row r="5620" spans="33:38">
      <c r="AG5620"/>
      <c r="AK5620" s="36">
        <v>5614.5</v>
      </c>
      <c r="AL5620" s="7">
        <v>120</v>
      </c>
    </row>
    <row r="5621" spans="33:38">
      <c r="AG5621"/>
      <c r="AK5621" s="36">
        <v>5967</v>
      </c>
      <c r="AL5621" s="7">
        <v>140</v>
      </c>
    </row>
    <row r="5622" spans="33:38">
      <c r="AG5622"/>
      <c r="AK5622" s="36">
        <v>5827.5</v>
      </c>
      <c r="AL5622" s="7">
        <v>130</v>
      </c>
    </row>
    <row r="5623" spans="33:38">
      <c r="AG5623"/>
      <c r="AK5623" s="36">
        <v>5856</v>
      </c>
      <c r="AL5623" s="7">
        <v>130</v>
      </c>
    </row>
    <row r="5624" spans="33:38">
      <c r="AG5624"/>
      <c r="AK5624" s="36">
        <v>6060</v>
      </c>
      <c r="AL5624" s="7">
        <v>140</v>
      </c>
    </row>
    <row r="5625" spans="33:38">
      <c r="AG5625"/>
      <c r="AK5625" s="36">
        <v>5824.5</v>
      </c>
      <c r="AL5625" s="7">
        <v>130</v>
      </c>
    </row>
    <row r="5626" spans="33:38">
      <c r="AG5626"/>
      <c r="AK5626" s="36">
        <v>5737.5</v>
      </c>
      <c r="AL5626" s="7">
        <v>130</v>
      </c>
    </row>
    <row r="5627" spans="33:38">
      <c r="AG5627"/>
      <c r="AK5627" s="36">
        <v>5635.5</v>
      </c>
      <c r="AL5627" s="7">
        <v>120</v>
      </c>
    </row>
    <row r="5628" spans="33:38">
      <c r="AG5628"/>
      <c r="AK5628" s="36">
        <v>5613</v>
      </c>
      <c r="AL5628" s="7">
        <v>120</v>
      </c>
    </row>
    <row r="5629" spans="33:38">
      <c r="AG5629"/>
      <c r="AK5629" s="36">
        <v>5887.5</v>
      </c>
      <c r="AL5629" s="7">
        <v>130</v>
      </c>
    </row>
    <row r="5630" spans="33:38">
      <c r="AG5630"/>
      <c r="AK5630" s="36">
        <v>5716.5</v>
      </c>
      <c r="AL5630" s="7">
        <v>120</v>
      </c>
    </row>
    <row r="5631" spans="33:38">
      <c r="AG5631"/>
      <c r="AK5631" s="36">
        <v>5406</v>
      </c>
      <c r="AL5631" s="7">
        <v>105</v>
      </c>
    </row>
    <row r="5632" spans="33:38">
      <c r="AG5632"/>
      <c r="AK5632" s="36">
        <v>5005.5</v>
      </c>
      <c r="AL5632" s="7">
        <v>90</v>
      </c>
    </row>
    <row r="5633" spans="33:38">
      <c r="AG5633"/>
      <c r="AK5633" s="36">
        <v>4660.5</v>
      </c>
      <c r="AL5633" s="7">
        <v>90</v>
      </c>
    </row>
    <row r="5634" spans="33:38">
      <c r="AG5634"/>
      <c r="AK5634" s="36">
        <v>4629</v>
      </c>
      <c r="AL5634" s="7">
        <v>90</v>
      </c>
    </row>
    <row r="5635" spans="33:38">
      <c r="AG5635"/>
      <c r="AK5635" s="36">
        <v>4125</v>
      </c>
      <c r="AL5635" s="7">
        <v>90</v>
      </c>
    </row>
    <row r="5636" spans="33:38">
      <c r="AG5636"/>
      <c r="AK5636" s="36">
        <v>3979.5</v>
      </c>
      <c r="AL5636" s="7">
        <v>90</v>
      </c>
    </row>
    <row r="5637" spans="33:38">
      <c r="AG5637"/>
      <c r="AK5637" s="36">
        <v>3904.5</v>
      </c>
      <c r="AL5637" s="7">
        <v>90</v>
      </c>
    </row>
    <row r="5638" spans="33:38">
      <c r="AG5638"/>
      <c r="AK5638" s="36">
        <v>3844.5</v>
      </c>
      <c r="AL5638" s="7">
        <v>90</v>
      </c>
    </row>
    <row r="5639" spans="33:38">
      <c r="AG5639"/>
      <c r="AK5639" s="36">
        <v>3996</v>
      </c>
      <c r="AL5639" s="7">
        <v>90</v>
      </c>
    </row>
    <row r="5640" spans="33:38">
      <c r="AG5640"/>
      <c r="AK5640" s="36">
        <v>4095</v>
      </c>
      <c r="AL5640" s="7">
        <v>90</v>
      </c>
    </row>
    <row r="5641" spans="33:38">
      <c r="AG5641"/>
      <c r="AK5641" s="36">
        <v>4131</v>
      </c>
      <c r="AL5641" s="7">
        <v>90</v>
      </c>
    </row>
    <row r="5642" spans="33:38">
      <c r="AG5642"/>
      <c r="AK5642" s="36">
        <v>4768.5</v>
      </c>
      <c r="AL5642" s="7">
        <v>90</v>
      </c>
    </row>
    <row r="5643" spans="33:38">
      <c r="AG5643"/>
      <c r="AK5643" s="36">
        <v>5425.5</v>
      </c>
      <c r="AL5643" s="7">
        <v>110</v>
      </c>
    </row>
    <row r="5644" spans="33:38">
      <c r="AG5644"/>
      <c r="AK5644" s="36">
        <v>5623.5</v>
      </c>
      <c r="AL5644" s="7">
        <v>120</v>
      </c>
    </row>
    <row r="5645" spans="33:38">
      <c r="AG5645"/>
      <c r="AK5645" s="36">
        <v>5845.5</v>
      </c>
      <c r="AL5645" s="7">
        <v>130</v>
      </c>
    </row>
    <row r="5646" spans="33:38">
      <c r="AG5646"/>
      <c r="AK5646" s="36">
        <v>5622</v>
      </c>
      <c r="AL5646" s="7">
        <v>120</v>
      </c>
    </row>
    <row r="5647" spans="33:38">
      <c r="AG5647"/>
      <c r="AK5647" s="36">
        <v>5788.5</v>
      </c>
      <c r="AL5647" s="7">
        <v>130</v>
      </c>
    </row>
    <row r="5648" spans="33:38">
      <c r="AG5648"/>
      <c r="AK5648" s="36">
        <v>5859</v>
      </c>
      <c r="AL5648" s="7">
        <v>130</v>
      </c>
    </row>
    <row r="5649" spans="33:38">
      <c r="AG5649"/>
      <c r="AK5649" s="36">
        <v>5730</v>
      </c>
      <c r="AL5649" s="7">
        <v>130</v>
      </c>
    </row>
    <row r="5650" spans="33:38">
      <c r="AG5650"/>
      <c r="AK5650" s="36">
        <v>5625</v>
      </c>
      <c r="AL5650" s="7">
        <v>120</v>
      </c>
    </row>
    <row r="5651" spans="33:38">
      <c r="AG5651"/>
      <c r="AK5651" s="36">
        <v>5499</v>
      </c>
      <c r="AL5651" s="7">
        <v>110</v>
      </c>
    </row>
    <row r="5652" spans="33:38">
      <c r="AG5652"/>
      <c r="AK5652" s="36">
        <v>5559</v>
      </c>
      <c r="AL5652" s="7">
        <v>120</v>
      </c>
    </row>
    <row r="5653" spans="33:38">
      <c r="AG5653"/>
      <c r="AK5653" s="36">
        <v>6024</v>
      </c>
      <c r="AL5653" s="7">
        <v>140</v>
      </c>
    </row>
    <row r="5654" spans="33:38">
      <c r="AG5654"/>
      <c r="AK5654" s="36">
        <v>5845.5</v>
      </c>
      <c r="AL5654" s="7">
        <v>130</v>
      </c>
    </row>
    <row r="5655" spans="33:38">
      <c r="AG5655"/>
      <c r="AK5655" s="36">
        <v>5445</v>
      </c>
      <c r="AL5655" s="7">
        <v>110</v>
      </c>
    </row>
    <row r="5656" spans="33:38">
      <c r="AG5656"/>
      <c r="AK5656" s="36">
        <v>5062.5</v>
      </c>
      <c r="AL5656" s="7">
        <v>90</v>
      </c>
    </row>
    <row r="5657" spans="33:38">
      <c r="AG5657"/>
      <c r="AK5657" s="36">
        <v>4695</v>
      </c>
      <c r="AL5657" s="7">
        <v>90</v>
      </c>
    </row>
    <row r="5658" spans="33:38">
      <c r="AG5658"/>
      <c r="AK5658" s="36">
        <v>4329</v>
      </c>
      <c r="AL5658" s="7">
        <v>90</v>
      </c>
    </row>
    <row r="5659" spans="33:38">
      <c r="AG5659"/>
      <c r="AK5659" s="36">
        <v>4195.5</v>
      </c>
      <c r="AL5659" s="7">
        <v>90</v>
      </c>
    </row>
    <row r="5660" spans="33:38">
      <c r="AG5660"/>
      <c r="AK5660" s="36">
        <v>4050</v>
      </c>
      <c r="AL5660" s="7">
        <v>90</v>
      </c>
    </row>
    <row r="5661" spans="33:38">
      <c r="AG5661"/>
      <c r="AK5661" s="36">
        <v>3936</v>
      </c>
      <c r="AL5661" s="7">
        <v>90</v>
      </c>
    </row>
    <row r="5662" spans="33:38">
      <c r="AG5662"/>
      <c r="AK5662" s="36">
        <v>3910.5</v>
      </c>
      <c r="AL5662" s="7">
        <v>90</v>
      </c>
    </row>
    <row r="5663" spans="33:38">
      <c r="AG5663"/>
      <c r="AK5663" s="36">
        <v>4024.5</v>
      </c>
      <c r="AL5663" s="7">
        <v>90</v>
      </c>
    </row>
    <row r="5664" spans="33:38">
      <c r="AG5664"/>
      <c r="AK5664" s="36">
        <v>4123.5</v>
      </c>
      <c r="AL5664" s="7">
        <v>90</v>
      </c>
    </row>
    <row r="5665" spans="33:38">
      <c r="AG5665"/>
      <c r="AK5665" s="36">
        <v>4194</v>
      </c>
      <c r="AL5665" s="7">
        <v>90</v>
      </c>
    </row>
    <row r="5666" spans="33:38">
      <c r="AG5666"/>
      <c r="AK5666" s="36">
        <v>4680</v>
      </c>
      <c r="AL5666" s="7">
        <v>90</v>
      </c>
    </row>
    <row r="5667" spans="33:38">
      <c r="AG5667"/>
      <c r="AK5667" s="36">
        <v>5452.5</v>
      </c>
      <c r="AL5667" s="7">
        <v>110</v>
      </c>
    </row>
    <row r="5668" spans="33:38">
      <c r="AG5668"/>
      <c r="AK5668" s="36">
        <v>5667</v>
      </c>
      <c r="AL5668" s="7">
        <v>120</v>
      </c>
    </row>
    <row r="5669" spans="33:38">
      <c r="AG5669"/>
      <c r="AK5669" s="36">
        <v>5976</v>
      </c>
      <c r="AL5669" s="7">
        <v>140</v>
      </c>
    </row>
    <row r="5670" spans="33:38">
      <c r="AG5670"/>
      <c r="AK5670" s="36">
        <v>5724</v>
      </c>
      <c r="AL5670" s="7">
        <v>130</v>
      </c>
    </row>
    <row r="5671" spans="33:38">
      <c r="AG5671"/>
      <c r="AK5671" s="36">
        <v>5890.5</v>
      </c>
      <c r="AL5671" s="7">
        <v>130</v>
      </c>
    </row>
    <row r="5672" spans="33:38">
      <c r="AG5672"/>
      <c r="AK5672" s="36">
        <v>6046.5</v>
      </c>
      <c r="AL5672" s="7">
        <v>140</v>
      </c>
    </row>
    <row r="5673" spans="33:38">
      <c r="AG5673"/>
      <c r="AK5673" s="36">
        <v>5799</v>
      </c>
      <c r="AL5673" s="7">
        <v>130</v>
      </c>
    </row>
    <row r="5674" spans="33:38">
      <c r="AG5674"/>
      <c r="AK5674" s="36">
        <v>5775</v>
      </c>
      <c r="AL5674" s="7">
        <v>130</v>
      </c>
    </row>
    <row r="5675" spans="33:38">
      <c r="AG5675"/>
      <c r="AK5675" s="36">
        <v>5539.5</v>
      </c>
      <c r="AL5675" s="7">
        <v>120</v>
      </c>
    </row>
    <row r="5676" spans="33:38">
      <c r="AG5676"/>
      <c r="AK5676" s="36">
        <v>5518.5</v>
      </c>
      <c r="AL5676" s="7">
        <v>110</v>
      </c>
    </row>
    <row r="5677" spans="33:38">
      <c r="AG5677"/>
      <c r="AK5677" s="36">
        <v>6022.5</v>
      </c>
      <c r="AL5677" s="7">
        <v>140</v>
      </c>
    </row>
    <row r="5678" spans="33:38">
      <c r="AG5678"/>
      <c r="AK5678" s="36">
        <v>5863.5</v>
      </c>
      <c r="AL5678" s="7">
        <v>130</v>
      </c>
    </row>
    <row r="5679" spans="33:38">
      <c r="AG5679"/>
      <c r="AK5679" s="36">
        <v>5469</v>
      </c>
      <c r="AL5679" s="7">
        <v>110</v>
      </c>
    </row>
    <row r="5680" spans="33:38">
      <c r="AG5680"/>
      <c r="AK5680" s="36">
        <v>5176.5</v>
      </c>
      <c r="AL5680" s="7">
        <v>95</v>
      </c>
    </row>
    <row r="5681" spans="33:38">
      <c r="AG5681"/>
      <c r="AK5681" s="36">
        <v>4636.5</v>
      </c>
      <c r="AL5681" s="7">
        <v>90</v>
      </c>
    </row>
    <row r="5682" spans="33:38">
      <c r="AG5682"/>
      <c r="AK5682" s="36">
        <v>4329</v>
      </c>
      <c r="AL5682" s="7">
        <v>90</v>
      </c>
    </row>
    <row r="5683" spans="33:38">
      <c r="AG5683"/>
      <c r="AK5683" s="36">
        <v>4185</v>
      </c>
      <c r="AL5683" s="7">
        <v>90</v>
      </c>
    </row>
    <row r="5684" spans="33:38">
      <c r="AG5684"/>
      <c r="AK5684" s="36">
        <v>3999</v>
      </c>
      <c r="AL5684" s="7">
        <v>90</v>
      </c>
    </row>
    <row r="5685" spans="33:38">
      <c r="AG5685"/>
      <c r="AK5685" s="36">
        <v>3948</v>
      </c>
      <c r="AL5685" s="7">
        <v>90</v>
      </c>
    </row>
    <row r="5686" spans="33:38">
      <c r="AG5686"/>
      <c r="AK5686" s="36">
        <v>3901.5</v>
      </c>
      <c r="AL5686" s="7">
        <v>90</v>
      </c>
    </row>
    <row r="5687" spans="33:38">
      <c r="AG5687"/>
      <c r="AK5687" s="36">
        <v>3937.5</v>
      </c>
      <c r="AL5687" s="7">
        <v>90</v>
      </c>
    </row>
    <row r="5688" spans="33:38">
      <c r="AG5688"/>
      <c r="AK5688" s="36">
        <v>3940.5</v>
      </c>
      <c r="AL5688" s="7">
        <v>90</v>
      </c>
    </row>
    <row r="5689" spans="33:38">
      <c r="AG5689"/>
      <c r="AK5689" s="36">
        <v>3958.5</v>
      </c>
      <c r="AL5689" s="7">
        <v>90</v>
      </c>
    </row>
    <row r="5690" spans="33:38">
      <c r="AG5690"/>
      <c r="AK5690" s="36">
        <v>4393.5</v>
      </c>
      <c r="AL5690" s="7">
        <v>90</v>
      </c>
    </row>
    <row r="5691" spans="33:38">
      <c r="AG5691"/>
      <c r="AK5691" s="36">
        <v>4909.5</v>
      </c>
      <c r="AL5691" s="7">
        <v>90</v>
      </c>
    </row>
    <row r="5692" spans="33:38">
      <c r="AG5692"/>
      <c r="AK5692" s="36">
        <v>5406</v>
      </c>
      <c r="AL5692" s="7">
        <v>105</v>
      </c>
    </row>
    <row r="5693" spans="33:38">
      <c r="AG5693"/>
      <c r="AK5693" s="36">
        <v>5583</v>
      </c>
      <c r="AL5693" s="7">
        <v>120</v>
      </c>
    </row>
    <row r="5694" spans="33:38">
      <c r="AG5694"/>
      <c r="AK5694" s="36">
        <v>5406</v>
      </c>
      <c r="AL5694" s="7">
        <v>105</v>
      </c>
    </row>
    <row r="5695" spans="33:38">
      <c r="AG5695"/>
      <c r="AK5695" s="36">
        <v>5367</v>
      </c>
      <c r="AL5695" s="7">
        <v>105</v>
      </c>
    </row>
    <row r="5696" spans="33:38">
      <c r="AG5696"/>
      <c r="AK5696" s="36">
        <v>5443.5</v>
      </c>
      <c r="AL5696" s="7">
        <v>110</v>
      </c>
    </row>
    <row r="5697" spans="33:38">
      <c r="AG5697"/>
      <c r="AK5697" s="36">
        <v>5287.5</v>
      </c>
      <c r="AL5697" s="7">
        <v>100</v>
      </c>
    </row>
    <row r="5698" spans="33:38">
      <c r="AG5698"/>
      <c r="AK5698" s="36">
        <v>5113.5</v>
      </c>
      <c r="AL5698" s="7">
        <v>95</v>
      </c>
    </row>
    <row r="5699" spans="33:38">
      <c r="AG5699"/>
      <c r="AK5699" s="36">
        <v>4930.5</v>
      </c>
      <c r="AL5699" s="7">
        <v>90</v>
      </c>
    </row>
    <row r="5700" spans="33:38">
      <c r="AG5700"/>
      <c r="AK5700" s="36">
        <v>4989</v>
      </c>
      <c r="AL5700" s="7">
        <v>90</v>
      </c>
    </row>
    <row r="5701" spans="33:38">
      <c r="AG5701"/>
      <c r="AK5701" s="36">
        <v>5658</v>
      </c>
      <c r="AL5701" s="7">
        <v>120</v>
      </c>
    </row>
    <row r="5702" spans="33:38">
      <c r="AG5702"/>
      <c r="AK5702" s="36">
        <v>5544</v>
      </c>
      <c r="AL5702" s="7">
        <v>120</v>
      </c>
    </row>
    <row r="5703" spans="33:38">
      <c r="AG5703"/>
      <c r="AK5703" s="36">
        <v>5410.5</v>
      </c>
      <c r="AL5703" s="7">
        <v>105</v>
      </c>
    </row>
    <row r="5704" spans="33:38">
      <c r="AG5704"/>
      <c r="AK5704" s="36">
        <v>5034</v>
      </c>
      <c r="AL5704" s="7">
        <v>90</v>
      </c>
    </row>
    <row r="5705" spans="33:38">
      <c r="AG5705"/>
      <c r="AK5705" s="36">
        <v>4575</v>
      </c>
      <c r="AL5705" s="7">
        <v>90</v>
      </c>
    </row>
    <row r="5706" spans="33:38">
      <c r="AG5706"/>
      <c r="AK5706" s="36">
        <v>4231.5</v>
      </c>
      <c r="AL5706" s="7">
        <v>90</v>
      </c>
    </row>
    <row r="5707" spans="33:38">
      <c r="AG5707"/>
      <c r="AK5707" s="36">
        <v>4108.5</v>
      </c>
      <c r="AL5707" s="7">
        <v>90</v>
      </c>
    </row>
    <row r="5708" spans="33:38">
      <c r="AG5708"/>
      <c r="AK5708" s="36">
        <v>4050</v>
      </c>
      <c r="AL5708" s="7">
        <v>90</v>
      </c>
    </row>
    <row r="5709" spans="33:38">
      <c r="AG5709"/>
      <c r="AK5709" s="36">
        <v>3786</v>
      </c>
      <c r="AL5709" s="7">
        <v>90</v>
      </c>
    </row>
    <row r="5710" spans="33:38">
      <c r="AG5710"/>
      <c r="AK5710" s="36">
        <v>3651</v>
      </c>
      <c r="AL5710" s="7">
        <v>90</v>
      </c>
    </row>
    <row r="5711" spans="33:38">
      <c r="AG5711"/>
      <c r="AK5711" s="36">
        <v>3724.5</v>
      </c>
      <c r="AL5711" s="7">
        <v>90</v>
      </c>
    </row>
    <row r="5712" spans="33:38">
      <c r="AG5712"/>
      <c r="AK5712" s="36">
        <v>3481.5</v>
      </c>
      <c r="AL5712" s="7">
        <v>75</v>
      </c>
    </row>
    <row r="5713" spans="33:38">
      <c r="AG5713"/>
      <c r="AK5713" s="36">
        <v>3321</v>
      </c>
      <c r="AL5713" s="7">
        <v>75</v>
      </c>
    </row>
    <row r="5714" spans="33:38">
      <c r="AG5714"/>
      <c r="AK5714" s="36">
        <v>3399</v>
      </c>
      <c r="AL5714" s="7">
        <v>75</v>
      </c>
    </row>
    <row r="5715" spans="33:38">
      <c r="AG5715"/>
      <c r="AK5715" s="36">
        <v>3655.5</v>
      </c>
      <c r="AL5715" s="7">
        <v>90</v>
      </c>
    </row>
    <row r="5716" spans="33:38">
      <c r="AG5716"/>
      <c r="AK5716" s="36">
        <v>4003.5</v>
      </c>
      <c r="AL5716" s="7">
        <v>90</v>
      </c>
    </row>
    <row r="5717" spans="33:38">
      <c r="AG5717"/>
      <c r="AK5717" s="36">
        <v>4219.5</v>
      </c>
      <c r="AL5717" s="7">
        <v>90</v>
      </c>
    </row>
    <row r="5718" spans="33:38">
      <c r="AG5718"/>
      <c r="AK5718" s="36">
        <v>4104</v>
      </c>
      <c r="AL5718" s="7">
        <v>90</v>
      </c>
    </row>
    <row r="5719" spans="33:38">
      <c r="AG5719"/>
      <c r="AK5719" s="36">
        <v>4149</v>
      </c>
      <c r="AL5719" s="7">
        <v>90</v>
      </c>
    </row>
    <row r="5720" spans="33:38">
      <c r="AG5720"/>
      <c r="AK5720" s="36">
        <v>4122</v>
      </c>
      <c r="AL5720" s="7">
        <v>90</v>
      </c>
    </row>
    <row r="5721" spans="33:38">
      <c r="AG5721"/>
      <c r="AK5721" s="36">
        <v>4090.5</v>
      </c>
      <c r="AL5721" s="7">
        <v>90</v>
      </c>
    </row>
    <row r="5722" spans="33:38">
      <c r="AG5722"/>
      <c r="AK5722" s="36">
        <v>3996</v>
      </c>
      <c r="AL5722" s="7">
        <v>90</v>
      </c>
    </row>
    <row r="5723" spans="33:38">
      <c r="AG5723"/>
      <c r="AK5723" s="36">
        <v>3978</v>
      </c>
      <c r="AL5723" s="7">
        <v>90</v>
      </c>
    </row>
    <row r="5724" spans="33:38">
      <c r="AG5724"/>
      <c r="AK5724" s="36">
        <v>4282.5</v>
      </c>
      <c r="AL5724" s="7">
        <v>90</v>
      </c>
    </row>
    <row r="5725" spans="33:38">
      <c r="AG5725"/>
      <c r="AK5725" s="36">
        <v>5022</v>
      </c>
      <c r="AL5725" s="7">
        <v>90</v>
      </c>
    </row>
    <row r="5726" spans="33:38">
      <c r="AG5726"/>
      <c r="AK5726" s="36">
        <v>4998</v>
      </c>
      <c r="AL5726" s="7">
        <v>90</v>
      </c>
    </row>
    <row r="5727" spans="33:38">
      <c r="AG5727"/>
      <c r="AK5727" s="36">
        <v>4879.5</v>
      </c>
      <c r="AL5727" s="7">
        <v>90</v>
      </c>
    </row>
    <row r="5728" spans="33:38">
      <c r="AG5728"/>
      <c r="AK5728" s="36">
        <v>4537.5</v>
      </c>
      <c r="AL5728" s="7">
        <v>90</v>
      </c>
    </row>
    <row r="5729" spans="33:38">
      <c r="AG5729"/>
      <c r="AK5729" s="36">
        <v>4200</v>
      </c>
      <c r="AL5729" s="7">
        <v>90</v>
      </c>
    </row>
    <row r="5730" spans="33:38">
      <c r="AG5730"/>
      <c r="AK5730" s="36">
        <v>3946.5</v>
      </c>
      <c r="AL5730" s="7">
        <v>90</v>
      </c>
    </row>
    <row r="5731" spans="33:38">
      <c r="AG5731"/>
      <c r="AK5731" s="36">
        <v>3771</v>
      </c>
      <c r="AL5731" s="7">
        <v>90</v>
      </c>
    </row>
    <row r="5732" spans="33:38">
      <c r="AG5732"/>
      <c r="AK5732" s="36">
        <v>3700.5</v>
      </c>
      <c r="AL5732" s="7">
        <v>90</v>
      </c>
    </row>
    <row r="5733" spans="33:38">
      <c r="AG5733"/>
      <c r="AK5733" s="36">
        <v>3642</v>
      </c>
      <c r="AL5733" s="7">
        <v>90</v>
      </c>
    </row>
    <row r="5734" spans="33:38">
      <c r="AG5734"/>
      <c r="AK5734" s="36">
        <v>3594</v>
      </c>
      <c r="AL5734" s="7">
        <v>75</v>
      </c>
    </row>
    <row r="5735" spans="33:38">
      <c r="AG5735"/>
      <c r="AK5735" s="36">
        <v>3730.5</v>
      </c>
      <c r="AL5735" s="7">
        <v>90</v>
      </c>
    </row>
    <row r="5736" spans="33:38">
      <c r="AG5736"/>
      <c r="AK5736" s="36">
        <v>3871.5</v>
      </c>
      <c r="AL5736" s="7">
        <v>90</v>
      </c>
    </row>
    <row r="5737" spans="33:38">
      <c r="AG5737"/>
      <c r="AK5737" s="36">
        <v>4024.5</v>
      </c>
      <c r="AL5737" s="7">
        <v>90</v>
      </c>
    </row>
    <row r="5738" spans="33:38">
      <c r="AG5738"/>
      <c r="AK5738" s="36">
        <v>4633.5</v>
      </c>
      <c r="AL5738" s="7">
        <v>90</v>
      </c>
    </row>
    <row r="5739" spans="33:38">
      <c r="AG5739"/>
      <c r="AK5739" s="36">
        <v>5419.5</v>
      </c>
      <c r="AL5739" s="7">
        <v>105</v>
      </c>
    </row>
    <row r="5740" spans="33:38">
      <c r="AG5740"/>
      <c r="AK5740" s="36">
        <v>5709</v>
      </c>
      <c r="AL5740" s="7">
        <v>120</v>
      </c>
    </row>
    <row r="5741" spans="33:38">
      <c r="AG5741"/>
      <c r="AK5741" s="36">
        <v>5949</v>
      </c>
      <c r="AL5741" s="7">
        <v>140</v>
      </c>
    </row>
    <row r="5742" spans="33:38">
      <c r="AG5742"/>
      <c r="AK5742" s="36">
        <v>5758.5</v>
      </c>
      <c r="AL5742" s="7">
        <v>130</v>
      </c>
    </row>
    <row r="5743" spans="33:38">
      <c r="AG5743"/>
      <c r="AK5743" s="36">
        <v>5859</v>
      </c>
      <c r="AL5743" s="7">
        <v>130</v>
      </c>
    </row>
    <row r="5744" spans="33:38">
      <c r="AG5744"/>
      <c r="AK5744" s="36">
        <v>6019.5</v>
      </c>
      <c r="AL5744" s="7">
        <v>140</v>
      </c>
    </row>
    <row r="5745" spans="33:38">
      <c r="AG5745"/>
      <c r="AK5745" s="36">
        <v>5920.5</v>
      </c>
      <c r="AL5745" s="7">
        <v>140</v>
      </c>
    </row>
    <row r="5746" spans="33:38">
      <c r="AG5746"/>
      <c r="AK5746" s="36">
        <v>5890.5</v>
      </c>
      <c r="AL5746" s="7">
        <v>130</v>
      </c>
    </row>
    <row r="5747" spans="33:38">
      <c r="AG5747"/>
      <c r="AK5747" s="36">
        <v>5637</v>
      </c>
      <c r="AL5747" s="7">
        <v>120</v>
      </c>
    </row>
    <row r="5748" spans="33:38">
      <c r="AG5748"/>
      <c r="AK5748" s="36">
        <v>5679</v>
      </c>
      <c r="AL5748" s="7">
        <v>120</v>
      </c>
    </row>
    <row r="5749" spans="33:38">
      <c r="AG5749"/>
      <c r="AK5749" s="36">
        <v>6145.5</v>
      </c>
      <c r="AL5749" s="7">
        <v>150</v>
      </c>
    </row>
    <row r="5750" spans="33:38">
      <c r="AG5750"/>
      <c r="AK5750" s="36">
        <v>5994</v>
      </c>
      <c r="AL5750" s="7">
        <v>140</v>
      </c>
    </row>
    <row r="5751" spans="33:38">
      <c r="AG5751"/>
      <c r="AK5751" s="36">
        <v>5658</v>
      </c>
      <c r="AL5751" s="7">
        <v>120</v>
      </c>
    </row>
    <row r="5752" spans="33:38">
      <c r="AG5752"/>
      <c r="AK5752" s="36">
        <v>5212.5</v>
      </c>
      <c r="AL5752" s="7">
        <v>100</v>
      </c>
    </row>
    <row r="5753" spans="33:38">
      <c r="AG5753"/>
      <c r="AK5753" s="36">
        <v>4825.5</v>
      </c>
      <c r="AL5753" s="7">
        <v>90</v>
      </c>
    </row>
    <row r="5754" spans="33:38">
      <c r="AG5754"/>
      <c r="AK5754" s="36">
        <v>4434</v>
      </c>
      <c r="AL5754" s="7">
        <v>90</v>
      </c>
    </row>
    <row r="5755" spans="33:38">
      <c r="AG5755"/>
      <c r="AK5755" s="36">
        <v>4194</v>
      </c>
      <c r="AL5755" s="7">
        <v>90</v>
      </c>
    </row>
    <row r="5756" spans="33:38">
      <c r="AG5756"/>
      <c r="AK5756" s="36">
        <v>4099.5</v>
      </c>
      <c r="AL5756" s="7">
        <v>90</v>
      </c>
    </row>
    <row r="5757" spans="33:38">
      <c r="AG5757"/>
      <c r="AK5757" s="36">
        <v>4009.5</v>
      </c>
      <c r="AL5757" s="7">
        <v>90</v>
      </c>
    </row>
    <row r="5758" spans="33:38">
      <c r="AG5758"/>
      <c r="AK5758" s="36">
        <v>4033.5</v>
      </c>
      <c r="AL5758" s="7">
        <v>90</v>
      </c>
    </row>
    <row r="5759" spans="33:38">
      <c r="AG5759"/>
      <c r="AK5759" s="36">
        <v>4098</v>
      </c>
      <c r="AL5759" s="7">
        <v>90</v>
      </c>
    </row>
    <row r="5760" spans="33:38">
      <c r="AG5760"/>
      <c r="AK5760" s="36">
        <v>4167</v>
      </c>
      <c r="AL5760" s="7">
        <v>90</v>
      </c>
    </row>
    <row r="5761" spans="33:38">
      <c r="AG5761"/>
      <c r="AK5761" s="36">
        <v>4240.5</v>
      </c>
      <c r="AL5761" s="7">
        <v>90</v>
      </c>
    </row>
    <row r="5762" spans="33:38">
      <c r="AG5762"/>
      <c r="AK5762" s="36">
        <v>4947</v>
      </c>
      <c r="AL5762" s="7">
        <v>90</v>
      </c>
    </row>
    <row r="5763" spans="33:38">
      <c r="AG5763"/>
      <c r="AK5763" s="36">
        <v>5587.5</v>
      </c>
      <c r="AL5763" s="7">
        <v>120</v>
      </c>
    </row>
    <row r="5764" spans="33:38">
      <c r="AG5764"/>
      <c r="AK5764" s="36">
        <v>5805</v>
      </c>
      <c r="AL5764" s="7">
        <v>130</v>
      </c>
    </row>
    <row r="5765" spans="33:38">
      <c r="AG5765"/>
      <c r="AK5765" s="36">
        <v>6001.5</v>
      </c>
      <c r="AL5765" s="7">
        <v>140</v>
      </c>
    </row>
    <row r="5766" spans="33:38">
      <c r="AG5766"/>
      <c r="AK5766" s="36">
        <v>5820</v>
      </c>
      <c r="AL5766" s="7">
        <v>130</v>
      </c>
    </row>
    <row r="5767" spans="33:38">
      <c r="AG5767"/>
      <c r="AK5767" s="36">
        <v>5740.5</v>
      </c>
      <c r="AL5767" s="7">
        <v>130</v>
      </c>
    </row>
    <row r="5768" spans="33:38">
      <c r="AG5768"/>
      <c r="AK5768" s="36">
        <v>6061.5</v>
      </c>
      <c r="AL5768" s="7">
        <v>140</v>
      </c>
    </row>
    <row r="5769" spans="33:38">
      <c r="AG5769"/>
      <c r="AK5769" s="36">
        <v>5908.5</v>
      </c>
      <c r="AL5769" s="7">
        <v>140</v>
      </c>
    </row>
    <row r="5770" spans="33:38">
      <c r="AG5770"/>
      <c r="AK5770" s="36">
        <v>5797.5</v>
      </c>
      <c r="AL5770" s="7">
        <v>130</v>
      </c>
    </row>
    <row r="5771" spans="33:38">
      <c r="AG5771"/>
      <c r="AK5771" s="36">
        <v>5605.5</v>
      </c>
      <c r="AL5771" s="7">
        <v>120</v>
      </c>
    </row>
    <row r="5772" spans="33:38">
      <c r="AG5772"/>
      <c r="AK5772" s="36">
        <v>5641.5</v>
      </c>
      <c r="AL5772" s="7">
        <v>120</v>
      </c>
    </row>
    <row r="5773" spans="33:38">
      <c r="AG5773"/>
      <c r="AK5773" s="36">
        <v>6064.5</v>
      </c>
      <c r="AL5773" s="7">
        <v>140</v>
      </c>
    </row>
    <row r="5774" spans="33:38">
      <c r="AG5774"/>
      <c r="AK5774" s="36">
        <v>5928</v>
      </c>
      <c r="AL5774" s="7">
        <v>140</v>
      </c>
    </row>
    <row r="5775" spans="33:38">
      <c r="AG5775"/>
      <c r="AK5775" s="36">
        <v>5674.5</v>
      </c>
      <c r="AL5775" s="7">
        <v>120</v>
      </c>
    </row>
    <row r="5776" spans="33:38">
      <c r="AG5776"/>
      <c r="AK5776" s="36">
        <v>5311.5</v>
      </c>
      <c r="AL5776" s="7">
        <v>100</v>
      </c>
    </row>
    <row r="5777" spans="33:38">
      <c r="AG5777"/>
      <c r="AK5777" s="36">
        <v>4704</v>
      </c>
      <c r="AL5777" s="7">
        <v>90</v>
      </c>
    </row>
    <row r="5778" spans="33:38">
      <c r="AG5778"/>
      <c r="AK5778" s="36">
        <v>4464</v>
      </c>
      <c r="AL5778" s="7">
        <v>90</v>
      </c>
    </row>
    <row r="5779" spans="33:38">
      <c r="AG5779"/>
      <c r="AK5779" s="36">
        <v>4357.5</v>
      </c>
      <c r="AL5779" s="7">
        <v>90</v>
      </c>
    </row>
    <row r="5780" spans="33:38">
      <c r="AG5780"/>
      <c r="AK5780" s="36">
        <v>4173</v>
      </c>
      <c r="AL5780" s="7">
        <v>90</v>
      </c>
    </row>
    <row r="5781" spans="33:38">
      <c r="AG5781"/>
      <c r="AK5781" s="36">
        <v>4069.5</v>
      </c>
      <c r="AL5781" s="7">
        <v>90</v>
      </c>
    </row>
    <row r="5782" spans="33:38">
      <c r="AG5782"/>
      <c r="AK5782" s="36">
        <v>4110</v>
      </c>
      <c r="AL5782" s="7">
        <v>90</v>
      </c>
    </row>
    <row r="5783" spans="33:38">
      <c r="AG5783"/>
      <c r="AK5783" s="36">
        <v>4150.5</v>
      </c>
      <c r="AL5783" s="7">
        <v>90</v>
      </c>
    </row>
    <row r="5784" spans="33:38">
      <c r="AG5784"/>
      <c r="AK5784" s="36">
        <v>4188</v>
      </c>
      <c r="AL5784" s="7">
        <v>90</v>
      </c>
    </row>
    <row r="5785" spans="33:38">
      <c r="AG5785"/>
      <c r="AK5785" s="36">
        <v>4290</v>
      </c>
      <c r="AL5785" s="7">
        <v>90</v>
      </c>
    </row>
    <row r="5786" spans="33:38">
      <c r="AG5786"/>
      <c r="AK5786" s="36">
        <v>5068.5</v>
      </c>
      <c r="AL5786" s="7">
        <v>90</v>
      </c>
    </row>
    <row r="5787" spans="33:38">
      <c r="AG5787"/>
      <c r="AK5787" s="36">
        <v>5680.5</v>
      </c>
      <c r="AL5787" s="7">
        <v>120</v>
      </c>
    </row>
    <row r="5788" spans="33:38">
      <c r="AG5788"/>
      <c r="AK5788" s="36">
        <v>5914.5</v>
      </c>
      <c r="AL5788" s="7">
        <v>140</v>
      </c>
    </row>
    <row r="5789" spans="33:38">
      <c r="AG5789"/>
      <c r="AK5789" s="36">
        <v>6054</v>
      </c>
      <c r="AL5789" s="7">
        <v>140</v>
      </c>
    </row>
    <row r="5790" spans="33:38">
      <c r="AG5790"/>
      <c r="AK5790" s="36">
        <v>5865</v>
      </c>
      <c r="AL5790" s="7">
        <v>130</v>
      </c>
    </row>
    <row r="5791" spans="33:38">
      <c r="AG5791"/>
      <c r="AK5791" s="36">
        <v>5967</v>
      </c>
      <c r="AL5791" s="7">
        <v>140</v>
      </c>
    </row>
    <row r="5792" spans="33:38">
      <c r="AG5792"/>
      <c r="AK5792" s="36">
        <v>6148.5</v>
      </c>
      <c r="AL5792" s="7">
        <v>150</v>
      </c>
    </row>
    <row r="5793" spans="33:38">
      <c r="AG5793"/>
      <c r="AK5793" s="36">
        <v>5953.5</v>
      </c>
      <c r="AL5793" s="7">
        <v>140</v>
      </c>
    </row>
    <row r="5794" spans="33:38">
      <c r="AG5794"/>
      <c r="AK5794" s="36">
        <v>5443.5</v>
      </c>
      <c r="AL5794" s="7">
        <v>110</v>
      </c>
    </row>
    <row r="5795" spans="33:38">
      <c r="AG5795"/>
      <c r="AK5795" s="36">
        <v>5521.5</v>
      </c>
      <c r="AL5795" s="7">
        <v>110</v>
      </c>
    </row>
    <row r="5796" spans="33:38">
      <c r="AG5796"/>
      <c r="AK5796" s="36">
        <v>5644.5</v>
      </c>
      <c r="AL5796" s="7">
        <v>120</v>
      </c>
    </row>
    <row r="5797" spans="33:38">
      <c r="AG5797"/>
      <c r="AK5797" s="36">
        <v>5860.5</v>
      </c>
      <c r="AL5797" s="7">
        <v>130</v>
      </c>
    </row>
    <row r="5798" spans="33:38">
      <c r="AG5798"/>
      <c r="AK5798" s="36">
        <v>5803.5</v>
      </c>
      <c r="AL5798" s="7">
        <v>130</v>
      </c>
    </row>
    <row r="5799" spans="33:38">
      <c r="AG5799"/>
      <c r="AK5799" s="36">
        <v>5631</v>
      </c>
      <c r="AL5799" s="7">
        <v>120</v>
      </c>
    </row>
    <row r="5800" spans="33:38">
      <c r="AG5800"/>
      <c r="AK5800" s="36">
        <v>5238</v>
      </c>
      <c r="AL5800" s="7">
        <v>100</v>
      </c>
    </row>
    <row r="5801" spans="33:38">
      <c r="AG5801"/>
      <c r="AK5801" s="36">
        <v>4765.5</v>
      </c>
      <c r="AL5801" s="7">
        <v>90</v>
      </c>
    </row>
    <row r="5802" spans="33:38">
      <c r="AG5802"/>
      <c r="AK5802" s="36">
        <v>4506</v>
      </c>
      <c r="AL5802" s="7">
        <v>90</v>
      </c>
    </row>
    <row r="5803" spans="33:38">
      <c r="AG5803"/>
      <c r="AK5803" s="36">
        <v>4317</v>
      </c>
      <c r="AL5803" s="7">
        <v>90</v>
      </c>
    </row>
    <row r="5804" spans="33:38">
      <c r="AG5804"/>
      <c r="AK5804" s="36">
        <v>4221</v>
      </c>
      <c r="AL5804" s="7">
        <v>90</v>
      </c>
    </row>
    <row r="5805" spans="33:38">
      <c r="AG5805"/>
      <c r="AK5805" s="36">
        <v>4111.5</v>
      </c>
      <c r="AL5805" s="7">
        <v>90</v>
      </c>
    </row>
    <row r="5806" spans="33:38">
      <c r="AG5806"/>
      <c r="AK5806" s="36">
        <v>4120.5</v>
      </c>
      <c r="AL5806" s="7">
        <v>90</v>
      </c>
    </row>
    <row r="5807" spans="33:38">
      <c r="AG5807"/>
      <c r="AK5807" s="36">
        <v>4300.5</v>
      </c>
      <c r="AL5807" s="7">
        <v>90</v>
      </c>
    </row>
    <row r="5808" spans="33:38">
      <c r="AG5808"/>
      <c r="AK5808" s="36">
        <v>4287</v>
      </c>
      <c r="AL5808" s="7">
        <v>90</v>
      </c>
    </row>
    <row r="5809" spans="33:38">
      <c r="AG5809"/>
      <c r="AK5809" s="36">
        <v>4323</v>
      </c>
      <c r="AL5809" s="7">
        <v>90</v>
      </c>
    </row>
    <row r="5810" spans="33:38">
      <c r="AG5810"/>
      <c r="AK5810" s="36">
        <v>3646.5</v>
      </c>
      <c r="AL5810" s="7">
        <v>90</v>
      </c>
    </row>
    <row r="5811" spans="33:38">
      <c r="AG5811"/>
      <c r="AK5811" s="36">
        <v>5754</v>
      </c>
      <c r="AL5811" s="7">
        <v>130</v>
      </c>
    </row>
    <row r="5812" spans="33:38">
      <c r="AG5812"/>
      <c r="AK5812" s="36">
        <v>5943</v>
      </c>
      <c r="AL5812" s="7">
        <v>140</v>
      </c>
    </row>
    <row r="5813" spans="33:38">
      <c r="AG5813"/>
      <c r="AK5813" s="36">
        <v>6157.5</v>
      </c>
      <c r="AL5813" s="7">
        <v>150</v>
      </c>
    </row>
    <row r="5814" spans="33:38">
      <c r="AG5814"/>
      <c r="AK5814" s="36">
        <v>5985</v>
      </c>
      <c r="AL5814" s="7">
        <v>140</v>
      </c>
    </row>
    <row r="5815" spans="33:38">
      <c r="AG5815"/>
      <c r="AK5815" s="36">
        <v>6063</v>
      </c>
      <c r="AL5815" s="7">
        <v>140</v>
      </c>
    </row>
    <row r="5816" spans="33:38">
      <c r="AG5816"/>
      <c r="AK5816" s="36">
        <v>6243</v>
      </c>
      <c r="AL5816" s="7">
        <v>150</v>
      </c>
    </row>
    <row r="5817" spans="33:38">
      <c r="AG5817"/>
      <c r="AK5817" s="36">
        <v>6043.5</v>
      </c>
      <c r="AL5817" s="7">
        <v>140</v>
      </c>
    </row>
    <row r="5818" spans="33:38">
      <c r="AG5818"/>
      <c r="AK5818" s="36">
        <v>5967</v>
      </c>
      <c r="AL5818" s="7">
        <v>140</v>
      </c>
    </row>
    <row r="5819" spans="33:38">
      <c r="AG5819"/>
      <c r="AK5819" s="36">
        <v>5824.5</v>
      </c>
      <c r="AL5819" s="7">
        <v>130</v>
      </c>
    </row>
    <row r="5820" spans="33:38">
      <c r="AG5820"/>
      <c r="AK5820" s="36">
        <v>5844</v>
      </c>
      <c r="AL5820" s="7">
        <v>130</v>
      </c>
    </row>
    <row r="5821" spans="33:38">
      <c r="AG5821"/>
      <c r="AK5821" s="36">
        <v>6115.5</v>
      </c>
      <c r="AL5821" s="7">
        <v>150</v>
      </c>
    </row>
    <row r="5822" spans="33:38">
      <c r="AG5822"/>
      <c r="AK5822" s="36">
        <v>5896.5</v>
      </c>
      <c r="AL5822" s="7">
        <v>130</v>
      </c>
    </row>
    <row r="5823" spans="33:38">
      <c r="AG5823"/>
      <c r="AK5823" s="36">
        <v>5526</v>
      </c>
      <c r="AL5823" s="7">
        <v>110</v>
      </c>
    </row>
    <row r="5824" spans="33:38">
      <c r="AG5824"/>
      <c r="AK5824" s="36">
        <v>5160</v>
      </c>
      <c r="AL5824" s="7">
        <v>95</v>
      </c>
    </row>
    <row r="5825" spans="33:38">
      <c r="AG5825"/>
      <c r="AK5825" s="36">
        <v>4717.5</v>
      </c>
      <c r="AL5825" s="7">
        <v>90</v>
      </c>
    </row>
    <row r="5826" spans="33:38">
      <c r="AG5826"/>
      <c r="AK5826" s="36">
        <v>4524</v>
      </c>
      <c r="AL5826" s="7">
        <v>90</v>
      </c>
    </row>
    <row r="5827" spans="33:38">
      <c r="AG5827"/>
      <c r="AK5827" s="36">
        <v>4348.5</v>
      </c>
      <c r="AL5827" s="7">
        <v>90</v>
      </c>
    </row>
    <row r="5828" spans="33:38">
      <c r="AG5828"/>
      <c r="AK5828" s="36">
        <v>4168.5</v>
      </c>
      <c r="AL5828" s="7">
        <v>90</v>
      </c>
    </row>
    <row r="5829" spans="33:38">
      <c r="AG5829"/>
      <c r="AK5829" s="36">
        <v>4066.5</v>
      </c>
      <c r="AL5829" s="7">
        <v>90</v>
      </c>
    </row>
    <row r="5830" spans="33:38">
      <c r="AG5830"/>
      <c r="AK5830" s="36">
        <v>4053</v>
      </c>
      <c r="AL5830" s="7">
        <v>90</v>
      </c>
    </row>
    <row r="5831" spans="33:38">
      <c r="AG5831"/>
      <c r="AK5831" s="36">
        <v>4158</v>
      </c>
      <c r="AL5831" s="7">
        <v>90</v>
      </c>
    </row>
    <row r="5832" spans="33:38">
      <c r="AG5832"/>
      <c r="AK5832" s="36">
        <v>4188</v>
      </c>
      <c r="AL5832" s="7">
        <v>90</v>
      </c>
    </row>
    <row r="5833" spans="33:38">
      <c r="AG5833"/>
      <c r="AK5833" s="36">
        <v>4273.5</v>
      </c>
      <c r="AL5833" s="7">
        <v>90</v>
      </c>
    </row>
    <row r="5834" spans="33:38">
      <c r="AG5834"/>
      <c r="AK5834" s="36">
        <v>4947</v>
      </c>
      <c r="AL5834" s="7">
        <v>90</v>
      </c>
    </row>
    <row r="5835" spans="33:38">
      <c r="AG5835"/>
      <c r="AK5835" s="36">
        <v>5548.5</v>
      </c>
      <c r="AL5835" s="7">
        <v>120</v>
      </c>
    </row>
    <row r="5836" spans="33:38">
      <c r="AG5836"/>
      <c r="AK5836" s="36">
        <v>5851.5</v>
      </c>
      <c r="AL5836" s="7">
        <v>130</v>
      </c>
    </row>
    <row r="5837" spans="33:38">
      <c r="AG5837"/>
      <c r="AK5837" s="36">
        <v>6043.5</v>
      </c>
      <c r="AL5837" s="7">
        <v>140</v>
      </c>
    </row>
    <row r="5838" spans="33:38">
      <c r="AG5838"/>
      <c r="AK5838" s="36">
        <v>5848.5</v>
      </c>
      <c r="AL5838" s="7">
        <v>130</v>
      </c>
    </row>
    <row r="5839" spans="33:38">
      <c r="AG5839"/>
      <c r="AK5839" s="36">
        <v>5922</v>
      </c>
      <c r="AL5839" s="7">
        <v>140</v>
      </c>
    </row>
    <row r="5840" spans="33:38">
      <c r="AG5840"/>
      <c r="AK5840" s="36">
        <v>6031.5</v>
      </c>
      <c r="AL5840" s="7">
        <v>140</v>
      </c>
    </row>
    <row r="5841" spans="33:38">
      <c r="AG5841"/>
      <c r="AK5841" s="36">
        <v>5890.5</v>
      </c>
      <c r="AL5841" s="7">
        <v>130</v>
      </c>
    </row>
    <row r="5842" spans="33:38">
      <c r="AG5842"/>
      <c r="AK5842" s="36">
        <v>5692.5</v>
      </c>
      <c r="AL5842" s="7">
        <v>120</v>
      </c>
    </row>
    <row r="5843" spans="33:38">
      <c r="AG5843"/>
      <c r="AK5843" s="36">
        <v>5592</v>
      </c>
      <c r="AL5843" s="7">
        <v>120</v>
      </c>
    </row>
    <row r="5844" spans="33:38">
      <c r="AG5844"/>
      <c r="AK5844" s="36">
        <v>5758.5</v>
      </c>
      <c r="AL5844" s="7">
        <v>130</v>
      </c>
    </row>
    <row r="5845" spans="33:38">
      <c r="AG5845"/>
      <c r="AK5845" s="36">
        <v>6025.5</v>
      </c>
      <c r="AL5845" s="7">
        <v>140</v>
      </c>
    </row>
    <row r="5846" spans="33:38">
      <c r="AG5846"/>
      <c r="AK5846" s="36">
        <v>5788.5</v>
      </c>
      <c r="AL5846" s="7">
        <v>130</v>
      </c>
    </row>
    <row r="5847" spans="33:38">
      <c r="AG5847"/>
      <c r="AK5847" s="36">
        <v>5541</v>
      </c>
      <c r="AL5847" s="7">
        <v>120</v>
      </c>
    </row>
    <row r="5848" spans="33:38">
      <c r="AG5848"/>
      <c r="AK5848" s="36">
        <v>5139</v>
      </c>
      <c r="AL5848" s="7">
        <v>95</v>
      </c>
    </row>
    <row r="5849" spans="33:38">
      <c r="AG5849"/>
      <c r="AK5849" s="36">
        <v>4977</v>
      </c>
      <c r="AL5849" s="7">
        <v>90</v>
      </c>
    </row>
    <row r="5850" spans="33:38">
      <c r="AG5850"/>
      <c r="AK5850" s="36">
        <v>5496</v>
      </c>
      <c r="AL5850" s="7">
        <v>110</v>
      </c>
    </row>
    <row r="5851" spans="33:38">
      <c r="AG5851"/>
      <c r="AK5851" s="36">
        <v>4185</v>
      </c>
      <c r="AL5851" s="7">
        <v>90</v>
      </c>
    </row>
    <row r="5852" spans="33:38">
      <c r="AG5852"/>
      <c r="AK5852" s="36">
        <v>4090.5</v>
      </c>
      <c r="AL5852" s="7">
        <v>90</v>
      </c>
    </row>
    <row r="5853" spans="33:38">
      <c r="AG5853"/>
      <c r="AK5853" s="36">
        <v>3990</v>
      </c>
      <c r="AL5853" s="7">
        <v>90</v>
      </c>
    </row>
    <row r="5854" spans="33:38">
      <c r="AG5854"/>
      <c r="AK5854" s="36">
        <v>3939</v>
      </c>
      <c r="AL5854" s="7">
        <v>90</v>
      </c>
    </row>
    <row r="5855" spans="33:38">
      <c r="AG5855"/>
      <c r="AK5855" s="36">
        <v>4006.5</v>
      </c>
      <c r="AL5855" s="7">
        <v>90</v>
      </c>
    </row>
    <row r="5856" spans="33:38">
      <c r="AG5856"/>
      <c r="AK5856" s="36">
        <v>3936</v>
      </c>
      <c r="AL5856" s="7">
        <v>90</v>
      </c>
    </row>
    <row r="5857" spans="33:38">
      <c r="AG5857"/>
      <c r="AK5857" s="36">
        <v>3924</v>
      </c>
      <c r="AL5857" s="7">
        <v>90</v>
      </c>
    </row>
    <row r="5858" spans="33:38">
      <c r="AG5858"/>
      <c r="AK5858" s="36">
        <v>4453.5</v>
      </c>
      <c r="AL5858" s="7">
        <v>90</v>
      </c>
    </row>
    <row r="5859" spans="33:38">
      <c r="AG5859"/>
      <c r="AK5859" s="36">
        <v>4920</v>
      </c>
      <c r="AL5859" s="7">
        <v>90</v>
      </c>
    </row>
    <row r="5860" spans="33:38">
      <c r="AG5860"/>
      <c r="AK5860" s="36">
        <v>5239.5</v>
      </c>
      <c r="AL5860" s="7">
        <v>100</v>
      </c>
    </row>
    <row r="5861" spans="33:38">
      <c r="AG5861"/>
      <c r="AK5861" s="36">
        <v>5440.5</v>
      </c>
      <c r="AL5861" s="7">
        <v>110</v>
      </c>
    </row>
    <row r="5862" spans="33:38">
      <c r="AG5862"/>
      <c r="AK5862" s="36">
        <v>5256</v>
      </c>
      <c r="AL5862" s="7">
        <v>100</v>
      </c>
    </row>
    <row r="5863" spans="33:38">
      <c r="AG5863"/>
      <c r="AK5863" s="36">
        <v>5301</v>
      </c>
      <c r="AL5863" s="7">
        <v>100</v>
      </c>
    </row>
    <row r="5864" spans="33:38">
      <c r="AG5864"/>
      <c r="AK5864" s="36">
        <v>5410.5</v>
      </c>
      <c r="AL5864" s="7">
        <v>105</v>
      </c>
    </row>
    <row r="5865" spans="33:38">
      <c r="AG5865"/>
      <c r="AK5865" s="36">
        <v>5211</v>
      </c>
      <c r="AL5865" s="7">
        <v>95</v>
      </c>
    </row>
    <row r="5866" spans="33:38">
      <c r="AG5866"/>
      <c r="AK5866" s="36">
        <v>3642</v>
      </c>
      <c r="AL5866" s="7">
        <v>90</v>
      </c>
    </row>
    <row r="5867" spans="33:38">
      <c r="AG5867"/>
      <c r="AK5867" s="36">
        <v>4999.5</v>
      </c>
      <c r="AL5867" s="7">
        <v>90</v>
      </c>
    </row>
    <row r="5868" spans="33:38">
      <c r="AG5868"/>
      <c r="AK5868" s="36">
        <v>5163</v>
      </c>
      <c r="AL5868" s="7">
        <v>95</v>
      </c>
    </row>
    <row r="5869" spans="33:38">
      <c r="AG5869"/>
      <c r="AK5869" s="36">
        <v>5703</v>
      </c>
      <c r="AL5869" s="7">
        <v>120</v>
      </c>
    </row>
    <row r="5870" spans="33:38">
      <c r="AG5870"/>
      <c r="AK5870" s="36">
        <v>5650.5</v>
      </c>
      <c r="AL5870" s="7">
        <v>120</v>
      </c>
    </row>
    <row r="5871" spans="33:38">
      <c r="AG5871"/>
      <c r="AK5871" s="36">
        <v>5521.5</v>
      </c>
      <c r="AL5871" s="7">
        <v>110</v>
      </c>
    </row>
    <row r="5872" spans="33:38">
      <c r="AG5872"/>
      <c r="AK5872" s="36">
        <v>5205</v>
      </c>
      <c r="AL5872" s="7">
        <v>95</v>
      </c>
    </row>
    <row r="5873" spans="33:38">
      <c r="AG5873"/>
      <c r="AK5873" s="36">
        <v>4723.5</v>
      </c>
      <c r="AL5873" s="7">
        <v>90</v>
      </c>
    </row>
    <row r="5874" spans="33:38">
      <c r="AG5874"/>
      <c r="AK5874" s="36">
        <v>4491</v>
      </c>
      <c r="AL5874" s="7">
        <v>90</v>
      </c>
    </row>
    <row r="5875" spans="33:38">
      <c r="AG5875"/>
      <c r="AK5875" s="36">
        <v>4221</v>
      </c>
      <c r="AL5875" s="7">
        <v>90</v>
      </c>
    </row>
    <row r="5876" spans="33:38">
      <c r="AG5876"/>
      <c r="AK5876" s="36">
        <v>4152</v>
      </c>
      <c r="AL5876" s="7">
        <v>90</v>
      </c>
    </row>
    <row r="5877" spans="33:38">
      <c r="AG5877"/>
      <c r="AK5877" s="36">
        <v>4036.5</v>
      </c>
      <c r="AL5877" s="7">
        <v>90</v>
      </c>
    </row>
    <row r="5878" spans="33:38">
      <c r="AG5878"/>
      <c r="AK5878" s="36">
        <v>3912</v>
      </c>
      <c r="AL5878" s="7">
        <v>90</v>
      </c>
    </row>
    <row r="5879" spans="33:38">
      <c r="AG5879"/>
      <c r="AK5879" s="36">
        <v>3918</v>
      </c>
      <c r="AL5879" s="7">
        <v>90</v>
      </c>
    </row>
    <row r="5880" spans="33:38">
      <c r="AG5880"/>
      <c r="AK5880" s="36">
        <v>3691.5</v>
      </c>
      <c r="AL5880" s="7">
        <v>90</v>
      </c>
    </row>
    <row r="5881" spans="33:38">
      <c r="AG5881"/>
      <c r="AK5881" s="36">
        <v>3535.5</v>
      </c>
      <c r="AL5881" s="7">
        <v>75</v>
      </c>
    </row>
    <row r="5882" spans="33:38">
      <c r="AG5882"/>
      <c r="AK5882" s="36">
        <v>3637.5</v>
      </c>
      <c r="AL5882" s="7">
        <v>90</v>
      </c>
    </row>
    <row r="5883" spans="33:38">
      <c r="AG5883"/>
      <c r="AK5883" s="36">
        <v>3774</v>
      </c>
      <c r="AL5883" s="7">
        <v>90</v>
      </c>
    </row>
    <row r="5884" spans="33:38">
      <c r="AG5884"/>
      <c r="AK5884" s="36">
        <v>4089</v>
      </c>
      <c r="AL5884" s="7">
        <v>90</v>
      </c>
    </row>
    <row r="5885" spans="33:38">
      <c r="AG5885"/>
      <c r="AK5885" s="36">
        <v>4303.5</v>
      </c>
      <c r="AL5885" s="7">
        <v>90</v>
      </c>
    </row>
    <row r="5886" spans="33:38">
      <c r="AG5886"/>
      <c r="AK5886" s="36">
        <v>4185</v>
      </c>
      <c r="AL5886" s="7">
        <v>90</v>
      </c>
    </row>
    <row r="5887" spans="33:38">
      <c r="AG5887"/>
      <c r="AK5887" s="36">
        <v>4153.5</v>
      </c>
      <c r="AL5887" s="7">
        <v>90</v>
      </c>
    </row>
    <row r="5888" spans="33:38">
      <c r="AG5888"/>
      <c r="AK5888" s="36">
        <v>4071</v>
      </c>
      <c r="AL5888" s="7">
        <v>90</v>
      </c>
    </row>
    <row r="5889" spans="33:38">
      <c r="AG5889"/>
      <c r="AK5889" s="36">
        <v>3765</v>
      </c>
      <c r="AL5889" s="7">
        <v>90</v>
      </c>
    </row>
    <row r="5890" spans="33:38">
      <c r="AG5890"/>
      <c r="AK5890" s="36">
        <v>3802.5</v>
      </c>
      <c r="AL5890" s="7">
        <v>90</v>
      </c>
    </row>
    <row r="5891" spans="33:38">
      <c r="AG5891"/>
      <c r="AK5891" s="36">
        <v>3859.5</v>
      </c>
      <c r="AL5891" s="7">
        <v>90</v>
      </c>
    </row>
    <row r="5892" spans="33:38">
      <c r="AG5892"/>
      <c r="AK5892" s="36">
        <v>4302</v>
      </c>
      <c r="AL5892" s="7">
        <v>90</v>
      </c>
    </row>
    <row r="5893" spans="33:38">
      <c r="AG5893"/>
      <c r="AK5893" s="36">
        <v>4815</v>
      </c>
      <c r="AL5893" s="7">
        <v>90</v>
      </c>
    </row>
    <row r="5894" spans="33:38">
      <c r="AG5894"/>
      <c r="AK5894" s="36">
        <v>4884</v>
      </c>
      <c r="AL5894" s="7">
        <v>90</v>
      </c>
    </row>
    <row r="5895" spans="33:38">
      <c r="AG5895"/>
      <c r="AK5895" s="36">
        <v>4762.5</v>
      </c>
      <c r="AL5895" s="7">
        <v>90</v>
      </c>
    </row>
    <row r="5896" spans="33:38">
      <c r="AG5896"/>
      <c r="AK5896" s="36">
        <v>4450.5</v>
      </c>
      <c r="AL5896" s="7">
        <v>90</v>
      </c>
    </row>
    <row r="5897" spans="33:38">
      <c r="AG5897"/>
      <c r="AK5897" s="36">
        <v>4173</v>
      </c>
      <c r="AL5897" s="7">
        <v>90</v>
      </c>
    </row>
    <row r="5898" spans="33:38">
      <c r="AG5898"/>
      <c r="AK5898" s="36">
        <v>3910.5</v>
      </c>
      <c r="AL5898" s="7">
        <v>90</v>
      </c>
    </row>
    <row r="5899" spans="33:38">
      <c r="AG5899"/>
      <c r="AK5899" s="36">
        <v>3619.5</v>
      </c>
      <c r="AL5899" s="7">
        <v>90</v>
      </c>
    </row>
    <row r="5900" spans="33:38">
      <c r="AG5900"/>
      <c r="AK5900" s="36">
        <v>3702</v>
      </c>
      <c r="AL5900" s="7">
        <v>90</v>
      </c>
    </row>
    <row r="5901" spans="33:38">
      <c r="AG5901"/>
      <c r="AK5901" s="36">
        <v>3555</v>
      </c>
      <c r="AL5901" s="7">
        <v>75</v>
      </c>
    </row>
    <row r="5902" spans="33:38">
      <c r="AG5902"/>
      <c r="AK5902" s="36">
        <v>3514.5</v>
      </c>
      <c r="AL5902" s="7">
        <v>75</v>
      </c>
    </row>
    <row r="5903" spans="33:38">
      <c r="AG5903"/>
      <c r="AK5903" s="36">
        <v>3621</v>
      </c>
      <c r="AL5903" s="7">
        <v>90</v>
      </c>
    </row>
    <row r="5904" spans="33:38">
      <c r="AG5904"/>
      <c r="AK5904" s="36">
        <v>3862.5</v>
      </c>
      <c r="AL5904" s="7">
        <v>90</v>
      </c>
    </row>
    <row r="5905" spans="33:38">
      <c r="AG5905"/>
      <c r="AK5905" s="36">
        <v>4099.5</v>
      </c>
      <c r="AL5905" s="7">
        <v>90</v>
      </c>
    </row>
    <row r="5906" spans="33:38">
      <c r="AG5906"/>
      <c r="AK5906" s="36">
        <v>4725</v>
      </c>
      <c r="AL5906" s="7">
        <v>90</v>
      </c>
    </row>
    <row r="5907" spans="33:38">
      <c r="AG5907"/>
      <c r="AK5907" s="36">
        <v>5430</v>
      </c>
      <c r="AL5907" s="7">
        <v>110</v>
      </c>
    </row>
    <row r="5908" spans="33:38">
      <c r="AG5908"/>
      <c r="AK5908" s="36">
        <v>5763</v>
      </c>
      <c r="AL5908" s="7">
        <v>130</v>
      </c>
    </row>
    <row r="5909" spans="33:38">
      <c r="AG5909"/>
      <c r="AK5909" s="36">
        <v>6040.5</v>
      </c>
      <c r="AL5909" s="7">
        <v>140</v>
      </c>
    </row>
    <row r="5910" spans="33:38">
      <c r="AG5910"/>
      <c r="AK5910" s="36">
        <v>5892</v>
      </c>
      <c r="AL5910" s="7">
        <v>130</v>
      </c>
    </row>
    <row r="5911" spans="33:38">
      <c r="AG5911"/>
      <c r="AK5911" s="36">
        <v>5923.5</v>
      </c>
      <c r="AL5911" s="7">
        <v>140</v>
      </c>
    </row>
    <row r="5912" spans="33:38">
      <c r="AG5912"/>
      <c r="AK5912" s="36">
        <v>6070.5</v>
      </c>
      <c r="AL5912" s="7">
        <v>140</v>
      </c>
    </row>
    <row r="5913" spans="33:38">
      <c r="AG5913"/>
      <c r="AK5913" s="36">
        <v>5986.5</v>
      </c>
      <c r="AL5913" s="7">
        <v>140</v>
      </c>
    </row>
    <row r="5914" spans="33:38">
      <c r="AG5914"/>
      <c r="AK5914" s="36">
        <v>5875.5</v>
      </c>
      <c r="AL5914" s="7">
        <v>130</v>
      </c>
    </row>
    <row r="5915" spans="33:38">
      <c r="AG5915"/>
      <c r="AK5915" s="36">
        <v>5412</v>
      </c>
      <c r="AL5915" s="7">
        <v>105</v>
      </c>
    </row>
    <row r="5916" spans="33:38">
      <c r="AG5916"/>
      <c r="AK5916" s="36">
        <v>5173.5</v>
      </c>
      <c r="AL5916" s="7">
        <v>95</v>
      </c>
    </row>
    <row r="5917" spans="33:38">
      <c r="AG5917"/>
      <c r="AK5917" s="36">
        <v>5581.5</v>
      </c>
      <c r="AL5917" s="7">
        <v>120</v>
      </c>
    </row>
    <row r="5918" spans="33:38">
      <c r="AG5918"/>
      <c r="AK5918" s="36">
        <v>5536.5</v>
      </c>
      <c r="AL5918" s="7">
        <v>120</v>
      </c>
    </row>
    <row r="5919" spans="33:38">
      <c r="AG5919"/>
      <c r="AK5919" s="36">
        <v>5253</v>
      </c>
      <c r="AL5919" s="7">
        <v>100</v>
      </c>
    </row>
    <row r="5920" spans="33:38">
      <c r="AG5920"/>
      <c r="AK5920" s="36">
        <v>5076</v>
      </c>
      <c r="AL5920" s="7">
        <v>90</v>
      </c>
    </row>
    <row r="5921" spans="33:38">
      <c r="AG5921"/>
      <c r="AK5921" s="36">
        <v>4557</v>
      </c>
      <c r="AL5921" s="7">
        <v>90</v>
      </c>
    </row>
    <row r="5922" spans="33:38">
      <c r="AG5922"/>
      <c r="AK5922" s="36">
        <v>4372.5</v>
      </c>
      <c r="AL5922" s="7">
        <v>90</v>
      </c>
    </row>
    <row r="5923" spans="33:38">
      <c r="AG5923"/>
      <c r="AK5923" s="36">
        <v>4248</v>
      </c>
      <c r="AL5923" s="7">
        <v>90</v>
      </c>
    </row>
    <row r="5924" spans="33:38">
      <c r="AG5924"/>
      <c r="AK5924" s="36">
        <v>3228</v>
      </c>
      <c r="AL5924" s="7">
        <v>75</v>
      </c>
    </row>
    <row r="5925" spans="33:38">
      <c r="AG5925"/>
      <c r="AK5925" s="36">
        <v>3949.5</v>
      </c>
      <c r="AL5925" s="7">
        <v>90</v>
      </c>
    </row>
    <row r="5926" spans="33:38">
      <c r="AG5926"/>
      <c r="AK5926" s="36">
        <v>3984</v>
      </c>
      <c r="AL5926" s="7">
        <v>90</v>
      </c>
    </row>
    <row r="5927" spans="33:38">
      <c r="AG5927"/>
      <c r="AK5927" s="36">
        <v>4033.5</v>
      </c>
      <c r="AL5927" s="7">
        <v>90</v>
      </c>
    </row>
    <row r="5928" spans="33:38">
      <c r="AG5928"/>
      <c r="AK5928" s="36">
        <v>4128</v>
      </c>
      <c r="AL5928" s="7">
        <v>90</v>
      </c>
    </row>
    <row r="5929" spans="33:38">
      <c r="AG5929"/>
      <c r="AK5929" s="36">
        <v>4188</v>
      </c>
      <c r="AL5929" s="7">
        <v>90</v>
      </c>
    </row>
    <row r="5930" spans="33:38">
      <c r="AG5930"/>
      <c r="AK5930" s="36">
        <v>4903.5</v>
      </c>
      <c r="AL5930" s="7">
        <v>90</v>
      </c>
    </row>
    <row r="5931" spans="33:38">
      <c r="AG5931"/>
      <c r="AK5931" s="36">
        <v>5539.5</v>
      </c>
      <c r="AL5931" s="7">
        <v>120</v>
      </c>
    </row>
    <row r="5932" spans="33:38">
      <c r="AG5932"/>
      <c r="AK5932" s="36">
        <v>5823</v>
      </c>
      <c r="AL5932" s="7">
        <v>130</v>
      </c>
    </row>
    <row r="5933" spans="33:38">
      <c r="AG5933"/>
      <c r="AK5933" s="36">
        <v>6013.5</v>
      </c>
      <c r="AL5933" s="7">
        <v>140</v>
      </c>
    </row>
    <row r="5934" spans="33:38">
      <c r="AG5934"/>
      <c r="AK5934" s="36">
        <v>5790</v>
      </c>
      <c r="AL5934" s="7">
        <v>130</v>
      </c>
    </row>
    <row r="5935" spans="33:38">
      <c r="AG5935"/>
      <c r="AK5935" s="36">
        <v>5754</v>
      </c>
      <c r="AL5935" s="7">
        <v>130</v>
      </c>
    </row>
    <row r="5936" spans="33:38">
      <c r="AG5936"/>
      <c r="AK5936" s="36">
        <v>5847</v>
      </c>
      <c r="AL5936" s="7">
        <v>130</v>
      </c>
    </row>
    <row r="5937" spans="33:38">
      <c r="AG5937"/>
      <c r="AK5937" s="36">
        <v>5727</v>
      </c>
      <c r="AL5937" s="7">
        <v>130</v>
      </c>
    </row>
    <row r="5938" spans="33:38">
      <c r="AG5938"/>
      <c r="AK5938" s="36">
        <v>5743.5</v>
      </c>
      <c r="AL5938" s="7">
        <v>130</v>
      </c>
    </row>
    <row r="5939" spans="33:38">
      <c r="AG5939"/>
      <c r="AK5939" s="36">
        <v>5584.5</v>
      </c>
      <c r="AL5939" s="7">
        <v>120</v>
      </c>
    </row>
    <row r="5940" spans="33:38">
      <c r="AG5940"/>
      <c r="AK5940" s="36">
        <v>5721</v>
      </c>
      <c r="AL5940" s="7">
        <v>120</v>
      </c>
    </row>
    <row r="5941" spans="33:38">
      <c r="AG5941"/>
      <c r="AK5941" s="36">
        <v>6087</v>
      </c>
      <c r="AL5941" s="7">
        <v>150</v>
      </c>
    </row>
    <row r="5942" spans="33:38">
      <c r="AG5942"/>
      <c r="AK5942" s="36">
        <v>5977.5</v>
      </c>
      <c r="AL5942" s="7">
        <v>140</v>
      </c>
    </row>
    <row r="5943" spans="33:38">
      <c r="AG5943"/>
      <c r="AK5943" s="36">
        <v>5673</v>
      </c>
      <c r="AL5943" s="7">
        <v>120</v>
      </c>
    </row>
    <row r="5944" spans="33:38">
      <c r="AG5944"/>
      <c r="AK5944" s="36">
        <v>5305.5</v>
      </c>
      <c r="AL5944" s="7">
        <v>100</v>
      </c>
    </row>
    <row r="5945" spans="33:38">
      <c r="AG5945"/>
      <c r="AK5945" s="36">
        <v>4714.5</v>
      </c>
      <c r="AL5945" s="7">
        <v>90</v>
      </c>
    </row>
    <row r="5946" spans="33:38">
      <c r="AG5946"/>
      <c r="AK5946" s="36">
        <v>4489.5</v>
      </c>
      <c r="AL5946" s="7">
        <v>90</v>
      </c>
    </row>
    <row r="5947" spans="33:38">
      <c r="AG5947"/>
      <c r="AK5947" s="36">
        <v>4384.5</v>
      </c>
      <c r="AL5947" s="7">
        <v>90</v>
      </c>
    </row>
    <row r="5948" spans="33:38">
      <c r="AG5948"/>
      <c r="AK5948" s="36">
        <v>4260</v>
      </c>
      <c r="AL5948" s="7">
        <v>90</v>
      </c>
    </row>
    <row r="5949" spans="33:38">
      <c r="AG5949"/>
      <c r="AK5949" s="36">
        <v>4044</v>
      </c>
      <c r="AL5949" s="7">
        <v>90</v>
      </c>
    </row>
    <row r="5950" spans="33:38">
      <c r="AG5950"/>
      <c r="AK5950" s="36">
        <v>4053</v>
      </c>
      <c r="AL5950" s="7">
        <v>90</v>
      </c>
    </row>
    <row r="5951" spans="33:38">
      <c r="AG5951"/>
      <c r="AK5951" s="36">
        <v>4125</v>
      </c>
      <c r="AL5951" s="7">
        <v>90</v>
      </c>
    </row>
    <row r="5952" spans="33:38">
      <c r="AG5952"/>
      <c r="AK5952" s="36">
        <v>4183.5</v>
      </c>
      <c r="AL5952" s="7">
        <v>90</v>
      </c>
    </row>
    <row r="5953" spans="33:38">
      <c r="AG5953"/>
      <c r="AK5953" s="36">
        <v>4240.5</v>
      </c>
      <c r="AL5953" s="7">
        <v>90</v>
      </c>
    </row>
    <row r="5954" spans="33:38">
      <c r="AG5954"/>
      <c r="AK5954" s="36">
        <v>4905</v>
      </c>
      <c r="AL5954" s="7">
        <v>90</v>
      </c>
    </row>
    <row r="5955" spans="33:38">
      <c r="AG5955"/>
      <c r="AK5955" s="36">
        <v>5493</v>
      </c>
      <c r="AL5955" s="7">
        <v>110</v>
      </c>
    </row>
    <row r="5956" spans="33:38">
      <c r="AG5956"/>
      <c r="AK5956" s="36">
        <v>5796</v>
      </c>
      <c r="AL5956" s="7">
        <v>130</v>
      </c>
    </row>
    <row r="5957" spans="33:38">
      <c r="AG5957"/>
      <c r="AK5957" s="36">
        <v>6006</v>
      </c>
      <c r="AL5957" s="7">
        <v>140</v>
      </c>
    </row>
    <row r="5958" spans="33:38">
      <c r="AG5958"/>
      <c r="AK5958" s="36">
        <v>5785.5</v>
      </c>
      <c r="AL5958" s="7">
        <v>130</v>
      </c>
    </row>
    <row r="5959" spans="33:38">
      <c r="AG5959"/>
      <c r="AK5959" s="36">
        <v>5799</v>
      </c>
      <c r="AL5959" s="7">
        <v>130</v>
      </c>
    </row>
    <row r="5960" spans="33:38">
      <c r="AG5960"/>
      <c r="AK5960" s="36">
        <v>5889</v>
      </c>
      <c r="AL5960" s="7">
        <v>130</v>
      </c>
    </row>
    <row r="5961" spans="33:38">
      <c r="AG5961"/>
      <c r="AK5961" s="36">
        <v>5641.5</v>
      </c>
      <c r="AL5961" s="7">
        <v>120</v>
      </c>
    </row>
    <row r="5962" spans="33:38">
      <c r="AG5962"/>
      <c r="AK5962" s="36">
        <v>5244</v>
      </c>
      <c r="AL5962" s="7">
        <v>100</v>
      </c>
    </row>
    <row r="5963" spans="33:38">
      <c r="AG5963"/>
      <c r="AK5963" s="36">
        <v>5280</v>
      </c>
      <c r="AL5963" s="7">
        <v>100</v>
      </c>
    </row>
    <row r="5964" spans="33:38">
      <c r="AG5964"/>
      <c r="AK5964" s="36">
        <v>5595</v>
      </c>
      <c r="AL5964" s="7">
        <v>120</v>
      </c>
    </row>
    <row r="5965" spans="33:38">
      <c r="AG5965"/>
      <c r="AK5965" s="36">
        <v>5970</v>
      </c>
      <c r="AL5965" s="7">
        <v>140</v>
      </c>
    </row>
    <row r="5966" spans="33:38">
      <c r="AG5966"/>
      <c r="AK5966" s="36">
        <v>5895</v>
      </c>
      <c r="AL5966" s="7">
        <v>130</v>
      </c>
    </row>
    <row r="5967" spans="33:38">
      <c r="AG5967"/>
      <c r="AK5967" s="36">
        <v>5614.5</v>
      </c>
      <c r="AL5967" s="7">
        <v>120</v>
      </c>
    </row>
    <row r="5968" spans="33:38">
      <c r="AG5968"/>
      <c r="AK5968" s="36">
        <v>5158.5</v>
      </c>
      <c r="AL5968" s="7">
        <v>95</v>
      </c>
    </row>
    <row r="5969" spans="33:38">
      <c r="AG5969"/>
      <c r="AK5969" s="36">
        <v>4662</v>
      </c>
      <c r="AL5969" s="7">
        <v>90</v>
      </c>
    </row>
    <row r="5970" spans="33:38">
      <c r="AG5970"/>
      <c r="AK5970" s="36">
        <v>4504.5</v>
      </c>
      <c r="AL5970" s="7">
        <v>90</v>
      </c>
    </row>
    <row r="5971" spans="33:38">
      <c r="AG5971"/>
      <c r="AK5971" s="36">
        <v>4198.5</v>
      </c>
      <c r="AL5971" s="7">
        <v>90</v>
      </c>
    </row>
    <row r="5972" spans="33:38">
      <c r="AG5972"/>
      <c r="AK5972" s="36">
        <v>4053</v>
      </c>
      <c r="AL5972" s="7">
        <v>90</v>
      </c>
    </row>
    <row r="5973" spans="33:38">
      <c r="AG5973"/>
      <c r="AK5973" s="36">
        <v>4014</v>
      </c>
      <c r="AL5973" s="7">
        <v>90</v>
      </c>
    </row>
    <row r="5974" spans="33:38">
      <c r="AG5974"/>
      <c r="AK5974" s="36">
        <v>3988.5</v>
      </c>
      <c r="AL5974" s="7">
        <v>90</v>
      </c>
    </row>
    <row r="5975" spans="33:38">
      <c r="AG5975"/>
      <c r="AK5975" s="36">
        <v>4149</v>
      </c>
      <c r="AL5975" s="7">
        <v>90</v>
      </c>
    </row>
    <row r="5976" spans="33:38">
      <c r="AG5976"/>
      <c r="AK5976" s="36">
        <v>4225.5</v>
      </c>
      <c r="AL5976" s="7">
        <v>90</v>
      </c>
    </row>
    <row r="5977" spans="33:38">
      <c r="AG5977"/>
      <c r="AK5977" s="36">
        <v>4260</v>
      </c>
      <c r="AL5977" s="7">
        <v>90</v>
      </c>
    </row>
    <row r="5978" spans="33:38">
      <c r="AG5978"/>
      <c r="AK5978" s="36">
        <v>4870.5</v>
      </c>
      <c r="AL5978" s="7">
        <v>90</v>
      </c>
    </row>
    <row r="5979" spans="33:38">
      <c r="AG5979"/>
      <c r="AK5979" s="36">
        <v>5535</v>
      </c>
      <c r="AL5979" s="7">
        <v>120</v>
      </c>
    </row>
    <row r="5980" spans="33:38">
      <c r="AG5980"/>
      <c r="AK5980" s="36">
        <v>5812.5</v>
      </c>
      <c r="AL5980" s="7">
        <v>130</v>
      </c>
    </row>
    <row r="5981" spans="33:38">
      <c r="AG5981"/>
      <c r="AK5981" s="36">
        <v>6060</v>
      </c>
      <c r="AL5981" s="7">
        <v>140</v>
      </c>
    </row>
    <row r="5982" spans="33:38">
      <c r="AG5982"/>
      <c r="AK5982" s="36">
        <v>5887.5</v>
      </c>
      <c r="AL5982" s="7">
        <v>130</v>
      </c>
    </row>
    <row r="5983" spans="33:38">
      <c r="AG5983"/>
      <c r="AK5983" s="36">
        <v>5968.5</v>
      </c>
      <c r="AL5983" s="7">
        <v>140</v>
      </c>
    </row>
    <row r="5984" spans="33:38">
      <c r="AG5984"/>
      <c r="AK5984" s="36">
        <v>5976</v>
      </c>
      <c r="AL5984" s="7">
        <v>140</v>
      </c>
    </row>
    <row r="5985" spans="33:38">
      <c r="AG5985"/>
      <c r="AK5985" s="36">
        <v>4801.5</v>
      </c>
      <c r="AL5985" s="7">
        <v>90</v>
      </c>
    </row>
    <row r="5986" spans="33:38">
      <c r="AG5986"/>
      <c r="AK5986" s="36">
        <v>5157</v>
      </c>
      <c r="AL5986" s="7">
        <v>95</v>
      </c>
    </row>
    <row r="5987" spans="33:38">
      <c r="AG5987"/>
      <c r="AK5987" s="36">
        <v>5380.5</v>
      </c>
      <c r="AL5987" s="7">
        <v>105</v>
      </c>
    </row>
    <row r="5988" spans="33:38">
      <c r="AG5988"/>
      <c r="AK5988" s="36">
        <v>5656.5</v>
      </c>
      <c r="AL5988" s="7">
        <v>120</v>
      </c>
    </row>
    <row r="5989" spans="33:38">
      <c r="AG5989"/>
      <c r="AK5989" s="36">
        <v>5970</v>
      </c>
      <c r="AL5989" s="7">
        <v>140</v>
      </c>
    </row>
    <row r="5990" spans="33:38">
      <c r="AG5990"/>
      <c r="AK5990" s="36">
        <v>5829</v>
      </c>
      <c r="AL5990" s="7">
        <v>130</v>
      </c>
    </row>
    <row r="5991" spans="33:38">
      <c r="AG5991"/>
      <c r="AK5991" s="36">
        <v>5556</v>
      </c>
      <c r="AL5991" s="7">
        <v>120</v>
      </c>
    </row>
    <row r="5992" spans="33:38">
      <c r="AG5992"/>
      <c r="AK5992" s="36">
        <v>5086.5</v>
      </c>
      <c r="AL5992" s="7">
        <v>90</v>
      </c>
    </row>
    <row r="5993" spans="33:38">
      <c r="AG5993"/>
      <c r="AK5993" s="36">
        <v>4726.5</v>
      </c>
      <c r="AL5993" s="7">
        <v>90</v>
      </c>
    </row>
    <row r="5994" spans="33:38">
      <c r="AG5994"/>
      <c r="AK5994" s="36">
        <v>4426.5</v>
      </c>
      <c r="AL5994" s="7">
        <v>90</v>
      </c>
    </row>
    <row r="5995" spans="33:38">
      <c r="AG5995"/>
      <c r="AK5995" s="36">
        <v>4231.5</v>
      </c>
      <c r="AL5995" s="7">
        <v>90</v>
      </c>
    </row>
    <row r="5996" spans="33:38">
      <c r="AG5996"/>
      <c r="AK5996" s="36">
        <v>4111.5</v>
      </c>
      <c r="AL5996" s="7">
        <v>90</v>
      </c>
    </row>
    <row r="5997" spans="33:38">
      <c r="AG5997"/>
      <c r="AK5997" s="36">
        <v>3960</v>
      </c>
      <c r="AL5997" s="7">
        <v>90</v>
      </c>
    </row>
    <row r="5998" spans="33:38">
      <c r="AG5998"/>
      <c r="AK5998" s="36">
        <v>3952.5</v>
      </c>
      <c r="AL5998" s="7">
        <v>90</v>
      </c>
    </row>
    <row r="5999" spans="33:38">
      <c r="AG5999"/>
      <c r="AK5999" s="36">
        <v>4081.5</v>
      </c>
      <c r="AL5999" s="7">
        <v>90</v>
      </c>
    </row>
    <row r="6000" spans="33:38">
      <c r="AG6000"/>
      <c r="AK6000" s="36">
        <v>4249.5</v>
      </c>
      <c r="AL6000" s="7">
        <v>90</v>
      </c>
    </row>
    <row r="6001" spans="33:38">
      <c r="AG6001"/>
      <c r="AK6001" s="36">
        <v>4243.5</v>
      </c>
      <c r="AL6001" s="7">
        <v>90</v>
      </c>
    </row>
    <row r="6002" spans="33:38">
      <c r="AG6002"/>
      <c r="AK6002" s="36">
        <v>4842</v>
      </c>
      <c r="AL6002" s="7">
        <v>90</v>
      </c>
    </row>
    <row r="6003" spans="33:38">
      <c r="AG6003"/>
      <c r="AK6003" s="36">
        <v>5520</v>
      </c>
      <c r="AL6003" s="7">
        <v>110</v>
      </c>
    </row>
    <row r="6004" spans="33:38">
      <c r="AG6004"/>
      <c r="AK6004" s="36">
        <v>5886</v>
      </c>
      <c r="AL6004" s="7">
        <v>130</v>
      </c>
    </row>
    <row r="6005" spans="33:38">
      <c r="AG6005"/>
      <c r="AK6005" s="36">
        <v>6064.5</v>
      </c>
      <c r="AL6005" s="7">
        <v>140</v>
      </c>
    </row>
    <row r="6006" spans="33:38">
      <c r="AG6006"/>
      <c r="AK6006" s="36">
        <v>5826</v>
      </c>
      <c r="AL6006" s="7">
        <v>130</v>
      </c>
    </row>
    <row r="6007" spans="33:38">
      <c r="AG6007"/>
      <c r="AK6007" s="36">
        <v>5770.5</v>
      </c>
      <c r="AL6007" s="7">
        <v>130</v>
      </c>
    </row>
    <row r="6008" spans="33:38">
      <c r="AG6008"/>
      <c r="AK6008" s="36">
        <v>5802</v>
      </c>
      <c r="AL6008" s="7">
        <v>130</v>
      </c>
    </row>
    <row r="6009" spans="33:38">
      <c r="AG6009"/>
      <c r="AK6009" s="36">
        <v>5727</v>
      </c>
      <c r="AL6009" s="7">
        <v>130</v>
      </c>
    </row>
    <row r="6010" spans="33:38">
      <c r="AG6010"/>
      <c r="AK6010" s="36">
        <v>5683.5</v>
      </c>
      <c r="AL6010" s="7">
        <v>120</v>
      </c>
    </row>
    <row r="6011" spans="33:38">
      <c r="AG6011"/>
      <c r="AK6011" s="36">
        <v>5506.5</v>
      </c>
      <c r="AL6011" s="7">
        <v>110</v>
      </c>
    </row>
    <row r="6012" spans="33:38">
      <c r="AG6012"/>
      <c r="AK6012" s="36">
        <v>5644.5</v>
      </c>
      <c r="AL6012" s="7">
        <v>120</v>
      </c>
    </row>
    <row r="6013" spans="33:38">
      <c r="AG6013"/>
      <c r="AK6013" s="36">
        <v>6034.5</v>
      </c>
      <c r="AL6013" s="7">
        <v>140</v>
      </c>
    </row>
    <row r="6014" spans="33:38">
      <c r="AG6014"/>
      <c r="AK6014" s="36">
        <v>5826</v>
      </c>
      <c r="AL6014" s="7">
        <v>130</v>
      </c>
    </row>
    <row r="6015" spans="33:38">
      <c r="AG6015"/>
      <c r="AK6015" s="36">
        <v>5799</v>
      </c>
      <c r="AL6015" s="7">
        <v>130</v>
      </c>
    </row>
    <row r="6016" spans="33:38">
      <c r="AG6016"/>
      <c r="AK6016" s="36">
        <v>5233.5</v>
      </c>
      <c r="AL6016" s="7">
        <v>100</v>
      </c>
    </row>
    <row r="6017" spans="33:38">
      <c r="AG6017"/>
      <c r="AK6017" s="36">
        <v>4825.5</v>
      </c>
      <c r="AL6017" s="7">
        <v>90</v>
      </c>
    </row>
    <row r="6018" spans="33:38">
      <c r="AG6018"/>
      <c r="AK6018" s="36">
        <v>4393.5</v>
      </c>
      <c r="AL6018" s="7">
        <v>90</v>
      </c>
    </row>
    <row r="6019" spans="33:38">
      <c r="AG6019"/>
      <c r="AK6019" s="36">
        <v>4239</v>
      </c>
      <c r="AL6019" s="7">
        <v>90</v>
      </c>
    </row>
    <row r="6020" spans="33:38">
      <c r="AG6020"/>
      <c r="AK6020" s="36">
        <v>4165.5</v>
      </c>
      <c r="AL6020" s="7">
        <v>90</v>
      </c>
    </row>
    <row r="6021" spans="33:38">
      <c r="AG6021"/>
      <c r="AK6021" s="36">
        <v>4053</v>
      </c>
      <c r="AL6021" s="7">
        <v>90</v>
      </c>
    </row>
    <row r="6022" spans="33:38">
      <c r="AG6022"/>
      <c r="AK6022" s="36">
        <v>3951</v>
      </c>
      <c r="AL6022" s="7">
        <v>90</v>
      </c>
    </row>
    <row r="6023" spans="33:38">
      <c r="AG6023"/>
      <c r="AK6023" s="36">
        <v>4030.5</v>
      </c>
      <c r="AL6023" s="7">
        <v>90</v>
      </c>
    </row>
    <row r="6024" spans="33:38">
      <c r="AG6024"/>
      <c r="AK6024" s="36">
        <v>4029</v>
      </c>
      <c r="AL6024" s="7">
        <v>90</v>
      </c>
    </row>
    <row r="6025" spans="33:38">
      <c r="AG6025"/>
      <c r="AK6025" s="36">
        <v>3973.5</v>
      </c>
      <c r="AL6025" s="7">
        <v>90</v>
      </c>
    </row>
    <row r="6026" spans="33:38">
      <c r="AG6026"/>
      <c r="AK6026" s="36">
        <v>4399.5</v>
      </c>
      <c r="AL6026" s="7">
        <v>90</v>
      </c>
    </row>
    <row r="6027" spans="33:38">
      <c r="AG6027"/>
      <c r="AK6027" s="36">
        <v>4965</v>
      </c>
      <c r="AL6027" s="7">
        <v>90</v>
      </c>
    </row>
    <row r="6028" spans="33:38">
      <c r="AG6028"/>
      <c r="AK6028" s="36">
        <v>5337</v>
      </c>
      <c r="AL6028" s="7">
        <v>105</v>
      </c>
    </row>
    <row r="6029" spans="33:38">
      <c r="AG6029"/>
      <c r="AK6029" s="36">
        <v>5596.5</v>
      </c>
      <c r="AL6029" s="7">
        <v>120</v>
      </c>
    </row>
    <row r="6030" spans="33:38">
      <c r="AG6030"/>
      <c r="AK6030" s="36">
        <v>5376</v>
      </c>
      <c r="AL6030" s="7">
        <v>105</v>
      </c>
    </row>
    <row r="6031" spans="33:38">
      <c r="AG6031"/>
      <c r="AK6031" s="36">
        <v>5421</v>
      </c>
      <c r="AL6031" s="7">
        <v>105</v>
      </c>
    </row>
    <row r="6032" spans="33:38">
      <c r="AG6032"/>
      <c r="AK6032" s="36">
        <v>5448</v>
      </c>
      <c r="AL6032" s="7">
        <v>110</v>
      </c>
    </row>
    <row r="6033" spans="33:38">
      <c r="AG6033"/>
      <c r="AK6033" s="36">
        <v>5217</v>
      </c>
      <c r="AL6033" s="7">
        <v>100</v>
      </c>
    </row>
    <row r="6034" spans="33:38">
      <c r="AG6034"/>
      <c r="AK6034" s="36">
        <v>5097</v>
      </c>
      <c r="AL6034" s="7">
        <v>90</v>
      </c>
    </row>
    <row r="6035" spans="33:38">
      <c r="AG6035"/>
      <c r="AK6035" s="36">
        <v>4936.5</v>
      </c>
      <c r="AL6035" s="7">
        <v>90</v>
      </c>
    </row>
    <row r="6036" spans="33:38">
      <c r="AG6036"/>
      <c r="AK6036" s="36">
        <v>5278.5</v>
      </c>
      <c r="AL6036" s="7">
        <v>100</v>
      </c>
    </row>
    <row r="6037" spans="33:38">
      <c r="AG6037"/>
      <c r="AK6037" s="36">
        <v>5724</v>
      </c>
      <c r="AL6037" s="7">
        <v>130</v>
      </c>
    </row>
    <row r="6038" spans="33:38">
      <c r="AG6038"/>
      <c r="AK6038" s="36">
        <v>5620.5</v>
      </c>
      <c r="AL6038" s="7">
        <v>120</v>
      </c>
    </row>
    <row r="6039" spans="33:38">
      <c r="AG6039"/>
      <c r="AK6039" s="36">
        <v>5478</v>
      </c>
      <c r="AL6039" s="7">
        <v>110</v>
      </c>
    </row>
    <row r="6040" spans="33:38">
      <c r="AG6040"/>
      <c r="AK6040" s="36">
        <v>5188.5</v>
      </c>
      <c r="AL6040" s="7">
        <v>95</v>
      </c>
    </row>
    <row r="6041" spans="33:38">
      <c r="AG6041"/>
      <c r="AK6041" s="36">
        <v>4705.5</v>
      </c>
      <c r="AL6041" s="7">
        <v>90</v>
      </c>
    </row>
    <row r="6042" spans="33:38">
      <c r="AG6042"/>
      <c r="AK6042" s="36">
        <v>4398</v>
      </c>
      <c r="AL6042" s="7">
        <v>90</v>
      </c>
    </row>
    <row r="6043" spans="33:38">
      <c r="AG6043"/>
      <c r="AK6043" s="36">
        <v>4275</v>
      </c>
      <c r="AL6043" s="7">
        <v>90</v>
      </c>
    </row>
    <row r="6044" spans="33:38">
      <c r="AG6044"/>
      <c r="AK6044" s="36">
        <v>4078.5</v>
      </c>
      <c r="AL6044" s="7">
        <v>90</v>
      </c>
    </row>
    <row r="6045" spans="33:38">
      <c r="AG6045"/>
      <c r="AK6045" s="36">
        <v>4006.5</v>
      </c>
      <c r="AL6045" s="7">
        <v>90</v>
      </c>
    </row>
    <row r="6046" spans="33:38">
      <c r="AG6046"/>
      <c r="AK6046" s="36">
        <v>3894</v>
      </c>
      <c r="AL6046" s="7">
        <v>90</v>
      </c>
    </row>
    <row r="6047" spans="33:38">
      <c r="AG6047"/>
      <c r="AK6047" s="36">
        <v>3802.5</v>
      </c>
      <c r="AL6047" s="7">
        <v>90</v>
      </c>
    </row>
    <row r="6048" spans="33:38">
      <c r="AG6048"/>
      <c r="AK6048" s="36">
        <v>3699</v>
      </c>
      <c r="AL6048" s="7">
        <v>90</v>
      </c>
    </row>
    <row r="6049" spans="33:38">
      <c r="AG6049"/>
      <c r="AK6049" s="36">
        <v>3553.5</v>
      </c>
      <c r="AL6049" s="7">
        <v>75</v>
      </c>
    </row>
    <row r="6050" spans="33:38">
      <c r="AG6050"/>
      <c r="AK6050" s="36">
        <v>3648</v>
      </c>
      <c r="AL6050" s="7">
        <v>90</v>
      </c>
    </row>
    <row r="6051" spans="33:38">
      <c r="AG6051"/>
      <c r="AK6051" s="36">
        <v>3816</v>
      </c>
      <c r="AL6051" s="7">
        <v>90</v>
      </c>
    </row>
    <row r="6052" spans="33:38">
      <c r="AG6052"/>
      <c r="AK6052" s="36">
        <v>4174.5</v>
      </c>
      <c r="AL6052" s="7">
        <v>90</v>
      </c>
    </row>
    <row r="6053" spans="33:38">
      <c r="AG6053"/>
      <c r="AK6053" s="36">
        <v>4366.5</v>
      </c>
      <c r="AL6053" s="7">
        <v>90</v>
      </c>
    </row>
    <row r="6054" spans="33:38">
      <c r="AG6054"/>
      <c r="AK6054" s="36">
        <v>4312.5</v>
      </c>
      <c r="AL6054" s="7">
        <v>90</v>
      </c>
    </row>
    <row r="6055" spans="33:38">
      <c r="AG6055"/>
      <c r="AK6055" s="36">
        <v>4315.5</v>
      </c>
      <c r="AL6055" s="7">
        <v>90</v>
      </c>
    </row>
    <row r="6056" spans="33:38">
      <c r="AG6056"/>
      <c r="AK6056" s="36">
        <v>4207.5</v>
      </c>
      <c r="AL6056" s="7">
        <v>90</v>
      </c>
    </row>
    <row r="6057" spans="33:38">
      <c r="AG6057"/>
      <c r="AK6057" s="36">
        <v>4149</v>
      </c>
      <c r="AL6057" s="7">
        <v>90</v>
      </c>
    </row>
    <row r="6058" spans="33:38">
      <c r="AG6058"/>
      <c r="AK6058" s="36">
        <v>3990</v>
      </c>
      <c r="AL6058" s="7">
        <v>90</v>
      </c>
    </row>
    <row r="6059" spans="33:38">
      <c r="AG6059"/>
      <c r="AK6059" s="36">
        <v>4069.5</v>
      </c>
      <c r="AL6059" s="7">
        <v>90</v>
      </c>
    </row>
    <row r="6060" spans="33:38">
      <c r="AG6060"/>
      <c r="AK6060" s="36">
        <v>4701</v>
      </c>
      <c r="AL6060" s="7">
        <v>90</v>
      </c>
    </row>
    <row r="6061" spans="33:38">
      <c r="AG6061"/>
      <c r="AK6061" s="36">
        <v>5143.5</v>
      </c>
      <c r="AL6061" s="7">
        <v>95</v>
      </c>
    </row>
    <row r="6062" spans="33:38">
      <c r="AG6062"/>
      <c r="AK6062" s="36">
        <v>5115</v>
      </c>
      <c r="AL6062" s="7">
        <v>95</v>
      </c>
    </row>
    <row r="6063" spans="33:38">
      <c r="AG6063"/>
      <c r="AK6063" s="36">
        <v>4945.5</v>
      </c>
      <c r="AL6063" s="7">
        <v>90</v>
      </c>
    </row>
    <row r="6064" spans="33:38">
      <c r="AG6064"/>
      <c r="AK6064" s="36">
        <v>5517</v>
      </c>
      <c r="AL6064" s="7">
        <v>110</v>
      </c>
    </row>
    <row r="6065" spans="33:38">
      <c r="AG6065"/>
      <c r="AK6065" s="36">
        <v>4324.5</v>
      </c>
      <c r="AL6065" s="7">
        <v>90</v>
      </c>
    </row>
    <row r="6066" spans="33:38">
      <c r="AG6066"/>
      <c r="AK6066" s="36">
        <v>4078.5</v>
      </c>
      <c r="AL6066" s="7">
        <v>90</v>
      </c>
    </row>
    <row r="6067" spans="33:38">
      <c r="AG6067"/>
      <c r="AK6067" s="36">
        <v>3961.5</v>
      </c>
      <c r="AL6067" s="7">
        <v>90</v>
      </c>
    </row>
    <row r="6068" spans="33:38">
      <c r="AG6068"/>
      <c r="AK6068" s="36">
        <v>3808.5</v>
      </c>
      <c r="AL6068" s="7">
        <v>90</v>
      </c>
    </row>
    <row r="6069" spans="33:38">
      <c r="AG6069"/>
      <c r="AK6069" s="36">
        <v>3675</v>
      </c>
      <c r="AL6069" s="7">
        <v>90</v>
      </c>
    </row>
    <row r="6070" spans="33:38">
      <c r="AG6070"/>
      <c r="AK6070" s="36">
        <v>3714</v>
      </c>
      <c r="AL6070" s="7">
        <v>90</v>
      </c>
    </row>
    <row r="6071" spans="33:38">
      <c r="AG6071"/>
      <c r="AK6071" s="36">
        <v>3820.5</v>
      </c>
      <c r="AL6071" s="7">
        <v>90</v>
      </c>
    </row>
    <row r="6072" spans="33:38">
      <c r="AG6072"/>
      <c r="AK6072" s="36">
        <v>3973.5</v>
      </c>
      <c r="AL6072" s="7">
        <v>90</v>
      </c>
    </row>
    <row r="6073" spans="33:38">
      <c r="AG6073"/>
      <c r="AK6073" s="36">
        <v>4180.5</v>
      </c>
      <c r="AL6073" s="7">
        <v>90</v>
      </c>
    </row>
    <row r="6074" spans="33:38">
      <c r="AG6074"/>
      <c r="AK6074" s="36">
        <v>4927.5</v>
      </c>
      <c r="AL6074" s="7">
        <v>90</v>
      </c>
    </row>
    <row r="6075" spans="33:38">
      <c r="AG6075"/>
      <c r="AK6075" s="36">
        <v>5497.5</v>
      </c>
      <c r="AL6075" s="7">
        <v>110</v>
      </c>
    </row>
    <row r="6076" spans="33:38">
      <c r="AG6076"/>
      <c r="AK6076" s="36">
        <v>4833</v>
      </c>
      <c r="AL6076" s="7">
        <v>90</v>
      </c>
    </row>
    <row r="6077" spans="33:38">
      <c r="AG6077"/>
      <c r="AK6077" s="36">
        <v>6058.5</v>
      </c>
      <c r="AL6077" s="7">
        <v>140</v>
      </c>
    </row>
    <row r="6078" spans="33:38">
      <c r="AG6078"/>
      <c r="AK6078" s="36">
        <v>5794.5</v>
      </c>
      <c r="AL6078" s="7">
        <v>130</v>
      </c>
    </row>
    <row r="6079" spans="33:38">
      <c r="AG6079"/>
      <c r="AK6079" s="36">
        <v>5817</v>
      </c>
      <c r="AL6079" s="7">
        <v>130</v>
      </c>
    </row>
    <row r="6080" spans="33:38">
      <c r="AG6080"/>
      <c r="AK6080" s="36">
        <v>5982</v>
      </c>
      <c r="AL6080" s="7">
        <v>140</v>
      </c>
    </row>
    <row r="6081" spans="33:38">
      <c r="AG6081"/>
      <c r="AK6081" s="36">
        <v>5809.5</v>
      </c>
      <c r="AL6081" s="7">
        <v>130</v>
      </c>
    </row>
    <row r="6082" spans="33:38">
      <c r="AG6082"/>
      <c r="AK6082" s="36">
        <v>5536.5</v>
      </c>
      <c r="AL6082" s="7">
        <v>120</v>
      </c>
    </row>
    <row r="6083" spans="33:38">
      <c r="AG6083"/>
      <c r="AK6083" s="36">
        <v>4038</v>
      </c>
      <c r="AL6083" s="7">
        <v>90</v>
      </c>
    </row>
    <row r="6084" spans="33:38">
      <c r="AG6084"/>
      <c r="AK6084" s="36">
        <v>5796</v>
      </c>
      <c r="AL6084" s="7">
        <v>130</v>
      </c>
    </row>
    <row r="6085" spans="33:38">
      <c r="AG6085"/>
      <c r="AK6085" s="36">
        <v>5881.5</v>
      </c>
      <c r="AL6085" s="7">
        <v>130</v>
      </c>
    </row>
    <row r="6086" spans="33:38">
      <c r="AG6086"/>
      <c r="AK6086" s="36">
        <v>5685</v>
      </c>
      <c r="AL6086" s="7">
        <v>120</v>
      </c>
    </row>
    <row r="6087" spans="33:38">
      <c r="AG6087"/>
      <c r="AK6087" s="36">
        <v>5404.5</v>
      </c>
      <c r="AL6087" s="7">
        <v>105</v>
      </c>
    </row>
    <row r="6088" spans="33:38">
      <c r="AG6088"/>
      <c r="AK6088" s="36">
        <v>4891.5</v>
      </c>
      <c r="AL6088" s="7">
        <v>90</v>
      </c>
    </row>
    <row r="6089" spans="33:38">
      <c r="AG6089"/>
      <c r="AK6089" s="36">
        <v>4536</v>
      </c>
      <c r="AL6089" s="7">
        <v>90</v>
      </c>
    </row>
    <row r="6090" spans="33:38">
      <c r="AG6090"/>
      <c r="AK6090" s="36">
        <v>5482.5</v>
      </c>
      <c r="AL6090" s="7">
        <v>110</v>
      </c>
    </row>
    <row r="6091" spans="33:38">
      <c r="AG6091"/>
      <c r="AK6091" s="36">
        <v>4174.5</v>
      </c>
      <c r="AL6091" s="7">
        <v>90</v>
      </c>
    </row>
    <row r="6092" spans="33:38">
      <c r="AG6092"/>
      <c r="AK6092" s="36">
        <v>4054.5</v>
      </c>
      <c r="AL6092" s="7">
        <v>90</v>
      </c>
    </row>
    <row r="6093" spans="33:38">
      <c r="AG6093"/>
      <c r="AK6093" s="36">
        <v>3924</v>
      </c>
      <c r="AL6093" s="7">
        <v>90</v>
      </c>
    </row>
    <row r="6094" spans="33:38">
      <c r="AG6094"/>
      <c r="AK6094" s="36">
        <v>3940.5</v>
      </c>
      <c r="AL6094" s="7">
        <v>90</v>
      </c>
    </row>
    <row r="6095" spans="33:38">
      <c r="AG6095"/>
      <c r="AK6095" s="36">
        <v>4068</v>
      </c>
      <c r="AL6095" s="7">
        <v>90</v>
      </c>
    </row>
    <row r="6096" spans="33:38">
      <c r="AG6096"/>
      <c r="AK6096" s="36">
        <v>4282.5</v>
      </c>
      <c r="AL6096" s="7">
        <v>90</v>
      </c>
    </row>
    <row r="6097" spans="33:38">
      <c r="AG6097"/>
      <c r="AK6097" s="36">
        <v>4275</v>
      </c>
      <c r="AL6097" s="7">
        <v>90</v>
      </c>
    </row>
    <row r="6098" spans="33:38">
      <c r="AG6098"/>
      <c r="AK6098" s="36">
        <v>4744.5</v>
      </c>
      <c r="AL6098" s="7">
        <v>90</v>
      </c>
    </row>
    <row r="6099" spans="33:38">
      <c r="AG6099"/>
      <c r="AK6099" s="36">
        <v>5406</v>
      </c>
      <c r="AL6099" s="7">
        <v>105</v>
      </c>
    </row>
    <row r="6100" spans="33:38">
      <c r="AG6100"/>
      <c r="AK6100" s="36">
        <v>5634</v>
      </c>
      <c r="AL6100" s="7">
        <v>120</v>
      </c>
    </row>
    <row r="6101" spans="33:38">
      <c r="AG6101"/>
      <c r="AK6101" s="36">
        <v>5790</v>
      </c>
      <c r="AL6101" s="7">
        <v>130</v>
      </c>
    </row>
    <row r="6102" spans="33:38">
      <c r="AG6102"/>
      <c r="AK6102" s="36">
        <v>4042.5</v>
      </c>
      <c r="AL6102" s="7">
        <v>90</v>
      </c>
    </row>
    <row r="6103" spans="33:38">
      <c r="AG6103"/>
      <c r="AK6103" s="36">
        <v>5529</v>
      </c>
      <c r="AL6103" s="7">
        <v>120</v>
      </c>
    </row>
    <row r="6104" spans="33:38">
      <c r="AG6104"/>
      <c r="AK6104" s="36">
        <v>5614.5</v>
      </c>
      <c r="AL6104" s="7">
        <v>120</v>
      </c>
    </row>
    <row r="6105" spans="33:38">
      <c r="AG6105"/>
      <c r="AK6105" s="36">
        <v>5485.5</v>
      </c>
      <c r="AL6105" s="7">
        <v>110</v>
      </c>
    </row>
    <row r="6106" spans="33:38">
      <c r="AG6106"/>
      <c r="AK6106" s="36">
        <v>5467.5</v>
      </c>
      <c r="AL6106" s="7">
        <v>110</v>
      </c>
    </row>
    <row r="6107" spans="33:38">
      <c r="AG6107"/>
      <c r="AK6107" s="36">
        <v>5362.5</v>
      </c>
      <c r="AL6107" s="7">
        <v>105</v>
      </c>
    </row>
    <row r="6108" spans="33:38">
      <c r="AG6108"/>
      <c r="AK6108" s="36">
        <v>5683.5</v>
      </c>
      <c r="AL6108" s="7">
        <v>120</v>
      </c>
    </row>
    <row r="6109" spans="33:38">
      <c r="AG6109"/>
      <c r="AK6109" s="36">
        <v>5749.5</v>
      </c>
      <c r="AL6109" s="7">
        <v>130</v>
      </c>
    </row>
    <row r="6110" spans="33:38">
      <c r="AG6110"/>
      <c r="AK6110" s="36">
        <v>5632.5</v>
      </c>
      <c r="AL6110" s="7">
        <v>120</v>
      </c>
    </row>
    <row r="6111" spans="33:38">
      <c r="AG6111"/>
      <c r="AK6111" s="36">
        <v>5301</v>
      </c>
      <c r="AL6111" s="7">
        <v>100</v>
      </c>
    </row>
    <row r="6112" spans="33:38">
      <c r="AG6112"/>
      <c r="AK6112" s="36">
        <v>4875</v>
      </c>
      <c r="AL6112" s="7">
        <v>90</v>
      </c>
    </row>
    <row r="6113" spans="33:38">
      <c r="AG6113"/>
      <c r="AK6113" s="36">
        <v>4524</v>
      </c>
      <c r="AL6113" s="7">
        <v>90</v>
      </c>
    </row>
    <row r="6114" spans="33:38">
      <c r="AG6114"/>
      <c r="AK6114" s="36">
        <v>4230</v>
      </c>
      <c r="AL6114" s="7">
        <v>90</v>
      </c>
    </row>
    <row r="6115" spans="33:38">
      <c r="AG6115"/>
      <c r="AK6115" s="36">
        <v>4111.5</v>
      </c>
      <c r="AL6115" s="7">
        <v>90</v>
      </c>
    </row>
    <row r="6116" spans="33:38">
      <c r="AG6116"/>
      <c r="AK6116" s="36">
        <v>3904.5</v>
      </c>
      <c r="AL6116" s="7">
        <v>90</v>
      </c>
    </row>
    <row r="6117" spans="33:38">
      <c r="AG6117"/>
      <c r="AK6117" s="36">
        <v>3831</v>
      </c>
      <c r="AL6117" s="7">
        <v>90</v>
      </c>
    </row>
    <row r="6118" spans="33:38">
      <c r="AG6118"/>
      <c r="AK6118" s="36">
        <v>3808.5</v>
      </c>
      <c r="AL6118" s="7">
        <v>90</v>
      </c>
    </row>
    <row r="6119" spans="33:38">
      <c r="AG6119"/>
      <c r="AK6119" s="36">
        <v>3939</v>
      </c>
      <c r="AL6119" s="7">
        <v>90</v>
      </c>
    </row>
    <row r="6120" spans="33:38">
      <c r="AG6120"/>
      <c r="AK6120" s="36">
        <v>4122</v>
      </c>
      <c r="AL6120" s="7">
        <v>90</v>
      </c>
    </row>
    <row r="6121" spans="33:38">
      <c r="AG6121"/>
      <c r="AK6121" s="36">
        <v>4155</v>
      </c>
      <c r="AL6121" s="7">
        <v>90</v>
      </c>
    </row>
    <row r="6122" spans="33:38">
      <c r="AG6122"/>
      <c r="AK6122" s="36">
        <v>4767</v>
      </c>
      <c r="AL6122" s="7">
        <v>90</v>
      </c>
    </row>
    <row r="6123" spans="33:38">
      <c r="AG6123"/>
      <c r="AK6123" s="36">
        <v>5379</v>
      </c>
      <c r="AL6123" s="7">
        <v>105</v>
      </c>
    </row>
    <row r="6124" spans="33:38">
      <c r="AG6124"/>
      <c r="AK6124" s="36">
        <v>5623.5</v>
      </c>
      <c r="AL6124" s="7">
        <v>120</v>
      </c>
    </row>
    <row r="6125" spans="33:38">
      <c r="AG6125"/>
      <c r="AK6125" s="36">
        <v>5925</v>
      </c>
      <c r="AL6125" s="7">
        <v>140</v>
      </c>
    </row>
    <row r="6126" spans="33:38">
      <c r="AG6126"/>
      <c r="AK6126" s="36">
        <v>5647.5</v>
      </c>
      <c r="AL6126" s="7">
        <v>120</v>
      </c>
    </row>
    <row r="6127" spans="33:38">
      <c r="AG6127"/>
      <c r="AK6127" s="36">
        <v>5755.5</v>
      </c>
      <c r="AL6127" s="7">
        <v>130</v>
      </c>
    </row>
    <row r="6128" spans="33:38">
      <c r="AG6128"/>
      <c r="AK6128" s="36">
        <v>5725.5</v>
      </c>
      <c r="AL6128" s="7">
        <v>130</v>
      </c>
    </row>
    <row r="6129" spans="33:38">
      <c r="AG6129"/>
      <c r="AK6129" s="36">
        <v>5575.5</v>
      </c>
      <c r="AL6129" s="7">
        <v>120</v>
      </c>
    </row>
    <row r="6130" spans="33:38">
      <c r="AG6130"/>
      <c r="AK6130" s="36">
        <v>5574</v>
      </c>
      <c r="AL6130" s="7">
        <v>120</v>
      </c>
    </row>
    <row r="6131" spans="33:38">
      <c r="AG6131"/>
      <c r="AK6131" s="36">
        <v>5563.5</v>
      </c>
      <c r="AL6131" s="7">
        <v>120</v>
      </c>
    </row>
    <row r="6132" spans="33:38">
      <c r="AG6132"/>
      <c r="AK6132" s="36">
        <v>5749.5</v>
      </c>
      <c r="AL6132" s="7">
        <v>130</v>
      </c>
    </row>
    <row r="6133" spans="33:38">
      <c r="AG6133"/>
      <c r="AK6133" s="36">
        <v>5850</v>
      </c>
      <c r="AL6133" s="7">
        <v>130</v>
      </c>
    </row>
    <row r="6134" spans="33:38">
      <c r="AG6134"/>
      <c r="AK6134" s="36">
        <v>5629.5</v>
      </c>
      <c r="AL6134" s="7">
        <v>120</v>
      </c>
    </row>
    <row r="6135" spans="33:38">
      <c r="AG6135"/>
      <c r="AK6135" s="36">
        <v>5377.5</v>
      </c>
      <c r="AL6135" s="7">
        <v>105</v>
      </c>
    </row>
    <row r="6136" spans="33:38">
      <c r="AG6136"/>
      <c r="AK6136" s="36">
        <v>4813.5</v>
      </c>
      <c r="AL6136" s="7">
        <v>90</v>
      </c>
    </row>
    <row r="6137" spans="33:38">
      <c r="AG6137"/>
      <c r="AK6137" s="36">
        <v>4500</v>
      </c>
      <c r="AL6137" s="7">
        <v>90</v>
      </c>
    </row>
    <row r="6138" spans="33:38">
      <c r="AG6138"/>
      <c r="AK6138" s="36">
        <v>4260</v>
      </c>
      <c r="AL6138" s="7">
        <v>90</v>
      </c>
    </row>
    <row r="6139" spans="33:38">
      <c r="AG6139"/>
      <c r="AK6139" s="36">
        <v>4080</v>
      </c>
      <c r="AL6139" s="7">
        <v>90</v>
      </c>
    </row>
    <row r="6140" spans="33:38">
      <c r="AG6140"/>
      <c r="AK6140" s="36">
        <v>3933</v>
      </c>
      <c r="AL6140" s="7">
        <v>90</v>
      </c>
    </row>
    <row r="6141" spans="33:38">
      <c r="AG6141"/>
      <c r="AK6141" s="36">
        <v>3904.5</v>
      </c>
      <c r="AL6141" s="7">
        <v>90</v>
      </c>
    </row>
    <row r="6142" spans="33:38">
      <c r="AG6142"/>
      <c r="AK6142" s="36">
        <v>3846</v>
      </c>
      <c r="AL6142" s="7">
        <v>90</v>
      </c>
    </row>
    <row r="6143" spans="33:38">
      <c r="AG6143"/>
      <c r="AK6143" s="36">
        <v>3991.5</v>
      </c>
      <c r="AL6143" s="7">
        <v>90</v>
      </c>
    </row>
    <row r="6144" spans="33:38">
      <c r="AG6144"/>
      <c r="AK6144" s="36">
        <v>4188</v>
      </c>
      <c r="AL6144" s="7">
        <v>90</v>
      </c>
    </row>
    <row r="6145" spans="33:38">
      <c r="AG6145"/>
      <c r="AK6145" s="36">
        <v>4207.5</v>
      </c>
      <c r="AL6145" s="7">
        <v>90</v>
      </c>
    </row>
    <row r="6146" spans="33:38">
      <c r="AG6146"/>
      <c r="AK6146" s="36">
        <v>3151.5</v>
      </c>
      <c r="AL6146" s="7">
        <v>50</v>
      </c>
    </row>
    <row r="6147" spans="33:38">
      <c r="AG6147"/>
      <c r="AK6147" s="36">
        <v>5313</v>
      </c>
      <c r="AL6147" s="7">
        <v>100</v>
      </c>
    </row>
    <row r="6148" spans="33:38">
      <c r="AG6148"/>
      <c r="AK6148" s="36">
        <v>5593.5</v>
      </c>
      <c r="AL6148" s="7">
        <v>120</v>
      </c>
    </row>
    <row r="6149" spans="33:38">
      <c r="AG6149"/>
      <c r="AK6149" s="36">
        <v>5865</v>
      </c>
      <c r="AL6149" s="7">
        <v>130</v>
      </c>
    </row>
    <row r="6150" spans="33:38">
      <c r="AG6150"/>
      <c r="AK6150" s="36">
        <v>5640</v>
      </c>
      <c r="AL6150" s="7">
        <v>120</v>
      </c>
    </row>
    <row r="6151" spans="33:38">
      <c r="AG6151"/>
      <c r="AK6151" s="36">
        <v>5995.5</v>
      </c>
      <c r="AL6151" s="7">
        <v>140</v>
      </c>
    </row>
    <row r="6152" spans="33:38">
      <c r="AG6152"/>
      <c r="AK6152" s="36">
        <v>4507.5</v>
      </c>
      <c r="AL6152" s="7">
        <v>90</v>
      </c>
    </row>
    <row r="6153" spans="33:38">
      <c r="AG6153"/>
      <c r="AK6153" s="36">
        <v>4524</v>
      </c>
      <c r="AL6153" s="7">
        <v>90</v>
      </c>
    </row>
    <row r="6154" spans="33:38">
      <c r="AG6154"/>
      <c r="AK6154" s="36">
        <v>5655</v>
      </c>
      <c r="AL6154" s="7">
        <v>120</v>
      </c>
    </row>
    <row r="6155" spans="33:38">
      <c r="AG6155"/>
      <c r="AK6155" s="36">
        <v>4050</v>
      </c>
      <c r="AL6155" s="7">
        <v>90</v>
      </c>
    </row>
    <row r="6156" spans="33:38">
      <c r="AG6156"/>
      <c r="AK6156" s="36">
        <v>5869.5</v>
      </c>
      <c r="AL6156" s="7">
        <v>130</v>
      </c>
    </row>
    <row r="6157" spans="33:38">
      <c r="AG6157"/>
      <c r="AK6157" s="36">
        <v>4575</v>
      </c>
      <c r="AL6157" s="7">
        <v>90</v>
      </c>
    </row>
    <row r="6158" spans="33:38">
      <c r="AG6158"/>
      <c r="AK6158" s="36">
        <v>4131</v>
      </c>
      <c r="AL6158" s="7">
        <v>90</v>
      </c>
    </row>
    <row r="6159" spans="33:38">
      <c r="AG6159"/>
      <c r="AK6159" s="36">
        <v>5287.5</v>
      </c>
      <c r="AL6159" s="7">
        <v>100</v>
      </c>
    </row>
    <row r="6160" spans="33:38">
      <c r="AG6160"/>
      <c r="AK6160" s="36">
        <v>4830</v>
      </c>
      <c r="AL6160" s="7">
        <v>90</v>
      </c>
    </row>
    <row r="6161" spans="33:38">
      <c r="AG6161"/>
      <c r="AK6161" s="36">
        <v>4410</v>
      </c>
      <c r="AL6161" s="7">
        <v>90</v>
      </c>
    </row>
    <row r="6162" spans="33:38">
      <c r="AG6162"/>
      <c r="AK6162" s="36">
        <v>4161</v>
      </c>
      <c r="AL6162" s="7">
        <v>90</v>
      </c>
    </row>
    <row r="6163" spans="33:38">
      <c r="AG6163"/>
      <c r="AK6163" s="36">
        <v>4039.5</v>
      </c>
      <c r="AL6163" s="7">
        <v>90</v>
      </c>
    </row>
    <row r="6164" spans="33:38">
      <c r="AG6164"/>
      <c r="AK6164" s="36">
        <v>3888</v>
      </c>
      <c r="AL6164" s="7">
        <v>90</v>
      </c>
    </row>
    <row r="6165" spans="33:38">
      <c r="AG6165"/>
      <c r="AK6165" s="36">
        <v>3867</v>
      </c>
      <c r="AL6165" s="7">
        <v>90</v>
      </c>
    </row>
    <row r="6166" spans="33:38">
      <c r="AG6166"/>
      <c r="AK6166" s="36">
        <v>3843</v>
      </c>
      <c r="AL6166" s="7">
        <v>90</v>
      </c>
    </row>
    <row r="6167" spans="33:38">
      <c r="AG6167"/>
      <c r="AK6167" s="36">
        <v>3976.5</v>
      </c>
      <c r="AL6167" s="7">
        <v>90</v>
      </c>
    </row>
    <row r="6168" spans="33:38">
      <c r="AG6168"/>
      <c r="AK6168" s="36">
        <v>4156.5</v>
      </c>
      <c r="AL6168" s="7">
        <v>90</v>
      </c>
    </row>
    <row r="6169" spans="33:38">
      <c r="AG6169"/>
      <c r="AK6169" s="36">
        <v>4222.5</v>
      </c>
      <c r="AL6169" s="7">
        <v>90</v>
      </c>
    </row>
    <row r="6170" spans="33:38">
      <c r="AG6170"/>
      <c r="AK6170" s="36">
        <v>4743</v>
      </c>
      <c r="AL6170" s="7">
        <v>90</v>
      </c>
    </row>
    <row r="6171" spans="33:38">
      <c r="AG6171"/>
      <c r="AK6171" s="36">
        <v>5290.5</v>
      </c>
      <c r="AL6171" s="7">
        <v>100</v>
      </c>
    </row>
    <row r="6172" spans="33:38">
      <c r="AG6172"/>
      <c r="AK6172" s="36">
        <v>5503.5</v>
      </c>
      <c r="AL6172" s="7">
        <v>110</v>
      </c>
    </row>
    <row r="6173" spans="33:38">
      <c r="AG6173"/>
      <c r="AK6173" s="36">
        <v>5683.5</v>
      </c>
      <c r="AL6173" s="7">
        <v>120</v>
      </c>
    </row>
    <row r="6174" spans="33:38">
      <c r="AG6174"/>
      <c r="AK6174" s="36">
        <v>5494.5</v>
      </c>
      <c r="AL6174" s="7">
        <v>110</v>
      </c>
    </row>
    <row r="6175" spans="33:38">
      <c r="AG6175"/>
      <c r="AK6175" s="36">
        <v>5544</v>
      </c>
      <c r="AL6175" s="7">
        <v>120</v>
      </c>
    </row>
    <row r="6176" spans="33:38">
      <c r="AG6176"/>
      <c r="AK6176" s="36">
        <v>5614.5</v>
      </c>
      <c r="AL6176" s="7">
        <v>120</v>
      </c>
    </row>
    <row r="6177" spans="33:38">
      <c r="AG6177"/>
      <c r="AK6177" s="36">
        <v>5508</v>
      </c>
      <c r="AL6177" s="7">
        <v>110</v>
      </c>
    </row>
    <row r="6178" spans="33:38">
      <c r="AG6178"/>
      <c r="AK6178" s="36">
        <v>5448</v>
      </c>
      <c r="AL6178" s="7">
        <v>110</v>
      </c>
    </row>
    <row r="6179" spans="33:38">
      <c r="AG6179"/>
      <c r="AK6179" s="36">
        <v>5373</v>
      </c>
      <c r="AL6179" s="7">
        <v>105</v>
      </c>
    </row>
    <row r="6180" spans="33:38">
      <c r="AG6180"/>
      <c r="AK6180" s="36">
        <v>5671.5</v>
      </c>
      <c r="AL6180" s="7">
        <v>120</v>
      </c>
    </row>
    <row r="6181" spans="33:38">
      <c r="AG6181"/>
      <c r="AK6181" s="36">
        <v>5793</v>
      </c>
      <c r="AL6181" s="7">
        <v>130</v>
      </c>
    </row>
    <row r="6182" spans="33:38">
      <c r="AG6182"/>
      <c r="AK6182" s="36">
        <v>5632.5</v>
      </c>
      <c r="AL6182" s="7">
        <v>120</v>
      </c>
    </row>
    <row r="6183" spans="33:38">
      <c r="AG6183"/>
      <c r="AK6183" s="36">
        <v>5376</v>
      </c>
      <c r="AL6183" s="7">
        <v>105</v>
      </c>
    </row>
    <row r="6184" spans="33:38">
      <c r="AG6184"/>
      <c r="AK6184" s="36">
        <v>4930.5</v>
      </c>
      <c r="AL6184" s="7">
        <v>90</v>
      </c>
    </row>
    <row r="6185" spans="33:38">
      <c r="AG6185"/>
      <c r="AK6185" s="36">
        <v>4548</v>
      </c>
      <c r="AL6185" s="7">
        <v>90</v>
      </c>
    </row>
    <row r="6186" spans="33:38">
      <c r="AG6186"/>
      <c r="AK6186" s="36">
        <v>4246.5</v>
      </c>
      <c r="AL6186" s="7">
        <v>90</v>
      </c>
    </row>
    <row r="6187" spans="33:38">
      <c r="AG6187"/>
      <c r="AK6187" s="36">
        <v>4126.5</v>
      </c>
      <c r="AL6187" s="7">
        <v>90</v>
      </c>
    </row>
    <row r="6188" spans="33:38">
      <c r="AG6188"/>
      <c r="AK6188" s="36">
        <v>3949.5</v>
      </c>
      <c r="AL6188" s="7">
        <v>90</v>
      </c>
    </row>
    <row r="6189" spans="33:38">
      <c r="AG6189"/>
      <c r="AK6189" s="36">
        <v>3846</v>
      </c>
      <c r="AL6189" s="7">
        <v>90</v>
      </c>
    </row>
    <row r="6190" spans="33:38">
      <c r="AG6190"/>
      <c r="AK6190" s="36">
        <v>3796.5</v>
      </c>
      <c r="AL6190" s="7">
        <v>90</v>
      </c>
    </row>
    <row r="6191" spans="33:38">
      <c r="AG6191"/>
      <c r="AK6191" s="36">
        <v>3832.5</v>
      </c>
      <c r="AL6191" s="7">
        <v>90</v>
      </c>
    </row>
    <row r="6192" spans="33:38">
      <c r="AG6192"/>
      <c r="AK6192" s="36">
        <v>3976.5</v>
      </c>
      <c r="AL6192" s="7">
        <v>90</v>
      </c>
    </row>
    <row r="6193" spans="33:38">
      <c r="AG6193"/>
      <c r="AK6193" s="36">
        <v>3960</v>
      </c>
      <c r="AL6193" s="7">
        <v>90</v>
      </c>
    </row>
    <row r="6194" spans="33:38">
      <c r="AG6194"/>
      <c r="AK6194" s="36">
        <v>4341</v>
      </c>
      <c r="AL6194" s="7">
        <v>90</v>
      </c>
    </row>
    <row r="6195" spans="33:38">
      <c r="AG6195"/>
      <c r="AK6195" s="36">
        <v>4851</v>
      </c>
      <c r="AL6195" s="7">
        <v>90</v>
      </c>
    </row>
    <row r="6196" spans="33:38">
      <c r="AG6196"/>
      <c r="AK6196" s="36">
        <v>5109</v>
      </c>
      <c r="AL6196" s="7">
        <v>95</v>
      </c>
    </row>
    <row r="6197" spans="33:38">
      <c r="AG6197"/>
      <c r="AK6197" s="36">
        <v>5377.5</v>
      </c>
      <c r="AL6197" s="7">
        <v>105</v>
      </c>
    </row>
    <row r="6198" spans="33:38">
      <c r="AG6198"/>
      <c r="AK6198" s="36">
        <v>5139</v>
      </c>
      <c r="AL6198" s="7">
        <v>95</v>
      </c>
    </row>
    <row r="6199" spans="33:38">
      <c r="AG6199"/>
      <c r="AK6199" s="36">
        <v>5136</v>
      </c>
      <c r="AL6199" s="7">
        <v>95</v>
      </c>
    </row>
    <row r="6200" spans="33:38">
      <c r="AG6200"/>
      <c r="AK6200" s="36">
        <v>5145</v>
      </c>
      <c r="AL6200" s="7">
        <v>95</v>
      </c>
    </row>
    <row r="6201" spans="33:38">
      <c r="AG6201"/>
      <c r="AK6201" s="36">
        <v>5043</v>
      </c>
      <c r="AL6201" s="7">
        <v>90</v>
      </c>
    </row>
    <row r="6202" spans="33:38">
      <c r="AG6202"/>
      <c r="AK6202" s="36">
        <v>4930.5</v>
      </c>
      <c r="AL6202" s="7">
        <v>90</v>
      </c>
    </row>
    <row r="6203" spans="33:38">
      <c r="AG6203"/>
      <c r="AK6203" s="36">
        <v>4908</v>
      </c>
      <c r="AL6203" s="7">
        <v>90</v>
      </c>
    </row>
    <row r="6204" spans="33:38">
      <c r="AG6204"/>
      <c r="AK6204" s="36">
        <v>5244</v>
      </c>
      <c r="AL6204" s="7">
        <v>100</v>
      </c>
    </row>
    <row r="6205" spans="33:38">
      <c r="AG6205"/>
      <c r="AK6205" s="36">
        <v>5395.5</v>
      </c>
      <c r="AL6205" s="7">
        <v>105</v>
      </c>
    </row>
    <row r="6206" spans="33:38">
      <c r="AG6206"/>
      <c r="AK6206" s="36">
        <v>5293.5</v>
      </c>
      <c r="AL6206" s="7">
        <v>100</v>
      </c>
    </row>
    <row r="6207" spans="33:38">
      <c r="AG6207"/>
      <c r="AK6207" s="36">
        <v>5139</v>
      </c>
      <c r="AL6207" s="7">
        <v>95</v>
      </c>
    </row>
    <row r="6208" spans="33:38">
      <c r="AG6208"/>
      <c r="AK6208" s="36">
        <v>4666.5</v>
      </c>
      <c r="AL6208" s="7">
        <v>90</v>
      </c>
    </row>
    <row r="6209" spans="33:38">
      <c r="AG6209"/>
      <c r="AK6209" s="36">
        <v>4321.5</v>
      </c>
      <c r="AL6209" s="7">
        <v>90</v>
      </c>
    </row>
    <row r="6210" spans="33:38">
      <c r="AG6210"/>
      <c r="AK6210" s="36">
        <v>4030.5</v>
      </c>
      <c r="AL6210" s="7">
        <v>90</v>
      </c>
    </row>
    <row r="6211" spans="33:38">
      <c r="AG6211"/>
      <c r="AK6211" s="36">
        <v>4030.5</v>
      </c>
      <c r="AL6211" s="7">
        <v>90</v>
      </c>
    </row>
    <row r="6212" spans="33:38">
      <c r="AG6212"/>
      <c r="AK6212" s="36">
        <v>4078.5</v>
      </c>
      <c r="AL6212" s="7">
        <v>90</v>
      </c>
    </row>
    <row r="6213" spans="33:38">
      <c r="AG6213"/>
      <c r="AK6213" s="36">
        <v>4006.5</v>
      </c>
      <c r="AL6213" s="7">
        <v>90</v>
      </c>
    </row>
    <row r="6214" spans="33:38">
      <c r="AG6214"/>
      <c r="AK6214" s="36">
        <v>3894</v>
      </c>
      <c r="AL6214" s="7">
        <v>90</v>
      </c>
    </row>
    <row r="6215" spans="33:38">
      <c r="AG6215"/>
      <c r="AK6215" s="36">
        <v>3802.5</v>
      </c>
      <c r="AL6215" s="7">
        <v>90</v>
      </c>
    </row>
    <row r="6216" spans="33:38">
      <c r="AG6216"/>
      <c r="AK6216" s="36">
        <v>3699</v>
      </c>
      <c r="AL6216" s="7">
        <v>90</v>
      </c>
    </row>
    <row r="6217" spans="33:38">
      <c r="AG6217"/>
      <c r="AK6217" s="36">
        <v>3553.5</v>
      </c>
      <c r="AL6217" s="7">
        <v>75</v>
      </c>
    </row>
    <row r="6218" spans="33:38">
      <c r="AG6218"/>
      <c r="AK6218" s="36">
        <v>3648</v>
      </c>
      <c r="AL6218" s="7">
        <v>90</v>
      </c>
    </row>
    <row r="6219" spans="33:38">
      <c r="AG6219"/>
      <c r="AK6219" s="36">
        <v>3816</v>
      </c>
      <c r="AL6219" s="7">
        <v>90</v>
      </c>
    </row>
    <row r="6220" spans="33:38">
      <c r="AG6220"/>
      <c r="AK6220" s="36">
        <v>4174.5</v>
      </c>
      <c r="AL6220" s="7">
        <v>90</v>
      </c>
    </row>
    <row r="6221" spans="33:38">
      <c r="AG6221"/>
      <c r="AK6221" s="36">
        <v>4366.5</v>
      </c>
      <c r="AL6221" s="7">
        <v>90</v>
      </c>
    </row>
    <row r="6222" spans="33:38">
      <c r="AG6222"/>
      <c r="AK6222" s="36">
        <v>4312.5</v>
      </c>
      <c r="AL6222" s="7">
        <v>90</v>
      </c>
    </row>
    <row r="6223" spans="33:38">
      <c r="AG6223"/>
      <c r="AK6223" s="36">
        <v>4090.5</v>
      </c>
      <c r="AL6223" s="7">
        <v>90</v>
      </c>
    </row>
    <row r="6224" spans="33:38">
      <c r="AG6224"/>
      <c r="AK6224" s="36">
        <v>4107</v>
      </c>
      <c r="AL6224" s="7">
        <v>90</v>
      </c>
    </row>
    <row r="6225" spans="33:38">
      <c r="AG6225"/>
      <c r="AK6225" s="36">
        <v>4030.5</v>
      </c>
      <c r="AL6225" s="7">
        <v>90</v>
      </c>
    </row>
    <row r="6226" spans="33:38">
      <c r="AG6226"/>
      <c r="AK6226" s="36">
        <v>3919.5</v>
      </c>
      <c r="AL6226" s="7">
        <v>90</v>
      </c>
    </row>
    <row r="6227" spans="33:38">
      <c r="AG6227"/>
      <c r="AK6227" s="36">
        <v>3937.5</v>
      </c>
      <c r="AL6227" s="7">
        <v>90</v>
      </c>
    </row>
    <row r="6228" spans="33:38">
      <c r="AG6228"/>
      <c r="AK6228" s="36">
        <v>4560</v>
      </c>
      <c r="AL6228" s="7">
        <v>90</v>
      </c>
    </row>
    <row r="6229" spans="33:38">
      <c r="AG6229"/>
      <c r="AK6229" s="36">
        <v>4945.5</v>
      </c>
      <c r="AL6229" s="7">
        <v>90</v>
      </c>
    </row>
    <row r="6230" spans="33:38">
      <c r="AG6230"/>
      <c r="AK6230" s="36">
        <v>4846.5</v>
      </c>
      <c r="AL6230" s="7">
        <v>90</v>
      </c>
    </row>
    <row r="6231" spans="33:38">
      <c r="AG6231"/>
      <c r="AK6231" s="36">
        <v>4740</v>
      </c>
      <c r="AL6231" s="7">
        <v>90</v>
      </c>
    </row>
    <row r="6232" spans="33:38">
      <c r="AG6232"/>
      <c r="AK6232" s="36">
        <v>4461</v>
      </c>
      <c r="AL6232" s="7">
        <v>90</v>
      </c>
    </row>
    <row r="6233" spans="33:38">
      <c r="AG6233"/>
      <c r="AK6233" s="36">
        <v>4146</v>
      </c>
      <c r="AL6233" s="7">
        <v>90</v>
      </c>
    </row>
    <row r="6234" spans="33:38">
      <c r="AG6234"/>
      <c r="AK6234" s="36">
        <v>3850.5</v>
      </c>
      <c r="AL6234" s="7">
        <v>90</v>
      </c>
    </row>
    <row r="6235" spans="33:38">
      <c r="AG6235"/>
      <c r="AK6235" s="36">
        <v>3754.5</v>
      </c>
      <c r="AL6235" s="7">
        <v>90</v>
      </c>
    </row>
    <row r="6236" spans="33:38">
      <c r="AG6236"/>
      <c r="AK6236" s="36">
        <v>3627</v>
      </c>
      <c r="AL6236" s="7">
        <v>90</v>
      </c>
    </row>
    <row r="6237" spans="33:38">
      <c r="AG6237"/>
      <c r="AK6237" s="36">
        <v>3549</v>
      </c>
      <c r="AL6237" s="7">
        <v>75</v>
      </c>
    </row>
    <row r="6238" spans="33:38">
      <c r="AG6238"/>
      <c r="AK6238" s="36">
        <v>3546</v>
      </c>
      <c r="AL6238" s="7">
        <v>75</v>
      </c>
    </row>
    <row r="6239" spans="33:38">
      <c r="AG6239"/>
      <c r="AK6239" s="36">
        <v>3756</v>
      </c>
      <c r="AL6239" s="7">
        <v>90</v>
      </c>
    </row>
    <row r="6240" spans="33:38">
      <c r="AG6240"/>
      <c r="AK6240" s="36">
        <v>4032</v>
      </c>
      <c r="AL6240" s="7">
        <v>90</v>
      </c>
    </row>
    <row r="6241" spans="33:38">
      <c r="AG6241"/>
      <c r="AK6241" s="36">
        <v>3915</v>
      </c>
      <c r="AL6241" s="7">
        <v>90</v>
      </c>
    </row>
    <row r="6242" spans="33:38">
      <c r="AG6242"/>
      <c r="AK6242" s="36">
        <v>4764</v>
      </c>
      <c r="AL6242" s="7">
        <v>90</v>
      </c>
    </row>
    <row r="6243" spans="33:38">
      <c r="AG6243"/>
      <c r="AK6243" s="36">
        <v>5374.5</v>
      </c>
      <c r="AL6243" s="7">
        <v>105</v>
      </c>
    </row>
    <row r="6244" spans="33:38">
      <c r="AG6244"/>
      <c r="AK6244" s="36">
        <v>5577</v>
      </c>
      <c r="AL6244" s="7">
        <v>120</v>
      </c>
    </row>
    <row r="6245" spans="33:38">
      <c r="AG6245"/>
      <c r="AK6245" s="36">
        <v>5760</v>
      </c>
      <c r="AL6245" s="7">
        <v>130</v>
      </c>
    </row>
    <row r="6246" spans="33:38">
      <c r="AG6246"/>
      <c r="AK6246" s="36">
        <v>5572.5</v>
      </c>
      <c r="AL6246" s="7">
        <v>120</v>
      </c>
    </row>
    <row r="6247" spans="33:38">
      <c r="AG6247"/>
      <c r="AK6247" s="36">
        <v>5614.5</v>
      </c>
      <c r="AL6247" s="7">
        <v>120</v>
      </c>
    </row>
    <row r="6248" spans="33:38">
      <c r="AG6248"/>
      <c r="AK6248" s="36">
        <v>5715</v>
      </c>
      <c r="AL6248" s="7">
        <v>120</v>
      </c>
    </row>
    <row r="6249" spans="33:38">
      <c r="AG6249"/>
      <c r="AK6249" s="36">
        <v>5566.5</v>
      </c>
      <c r="AL6249" s="7">
        <v>120</v>
      </c>
    </row>
    <row r="6250" spans="33:38">
      <c r="AG6250"/>
      <c r="AK6250" s="36">
        <v>5547</v>
      </c>
      <c r="AL6250" s="7">
        <v>120</v>
      </c>
    </row>
    <row r="6251" spans="33:38">
      <c r="AG6251"/>
      <c r="AK6251" s="36">
        <v>5515.5</v>
      </c>
      <c r="AL6251" s="7">
        <v>110</v>
      </c>
    </row>
    <row r="6252" spans="33:38">
      <c r="AG6252"/>
      <c r="AK6252" s="36">
        <v>5745</v>
      </c>
      <c r="AL6252" s="7">
        <v>130</v>
      </c>
    </row>
    <row r="6253" spans="33:38">
      <c r="AG6253"/>
      <c r="AK6253" s="36">
        <v>5844</v>
      </c>
      <c r="AL6253" s="7">
        <v>130</v>
      </c>
    </row>
    <row r="6254" spans="33:38">
      <c r="AG6254"/>
      <c r="AK6254" s="36">
        <v>5593.5</v>
      </c>
      <c r="AL6254" s="7">
        <v>120</v>
      </c>
    </row>
    <row r="6255" spans="33:38">
      <c r="AG6255"/>
      <c r="AK6255" s="36">
        <v>5334</v>
      </c>
      <c r="AL6255" s="7">
        <v>105</v>
      </c>
    </row>
    <row r="6256" spans="33:38">
      <c r="AG6256"/>
      <c r="AK6256" s="36">
        <v>4659</v>
      </c>
      <c r="AL6256" s="7">
        <v>90</v>
      </c>
    </row>
    <row r="6257" spans="33:38">
      <c r="AG6257"/>
      <c r="AK6257" s="36">
        <v>4386</v>
      </c>
      <c r="AL6257" s="7">
        <v>90</v>
      </c>
    </row>
    <row r="6258" spans="33:38">
      <c r="AG6258"/>
      <c r="AK6258" s="36">
        <v>4132.5</v>
      </c>
      <c r="AL6258" s="7">
        <v>90</v>
      </c>
    </row>
    <row r="6259" spans="33:38">
      <c r="AG6259"/>
      <c r="AK6259" s="36">
        <v>4011</v>
      </c>
      <c r="AL6259" s="7">
        <v>90</v>
      </c>
    </row>
    <row r="6260" spans="33:38">
      <c r="AG6260"/>
      <c r="AK6260" s="36">
        <v>3856.5</v>
      </c>
      <c r="AL6260" s="7">
        <v>90</v>
      </c>
    </row>
    <row r="6261" spans="33:38">
      <c r="AG6261"/>
      <c r="AK6261" s="36">
        <v>3780</v>
      </c>
      <c r="AL6261" s="7">
        <v>90</v>
      </c>
    </row>
    <row r="6262" spans="33:38">
      <c r="AG6262"/>
      <c r="AK6262" s="36">
        <v>3754.5</v>
      </c>
      <c r="AL6262" s="7">
        <v>90</v>
      </c>
    </row>
    <row r="6263" spans="33:38">
      <c r="AG6263"/>
      <c r="AK6263" s="36">
        <v>3903</v>
      </c>
      <c r="AL6263" s="7">
        <v>90</v>
      </c>
    </row>
    <row r="6264" spans="33:38">
      <c r="AG6264"/>
      <c r="AK6264" s="36">
        <v>4092</v>
      </c>
      <c r="AL6264" s="7">
        <v>90</v>
      </c>
    </row>
    <row r="6265" spans="33:38">
      <c r="AG6265"/>
      <c r="AK6265" s="36">
        <v>4234.5</v>
      </c>
      <c r="AL6265" s="7">
        <v>90</v>
      </c>
    </row>
    <row r="6266" spans="33:38">
      <c r="AG6266"/>
      <c r="AK6266" s="36">
        <v>4758</v>
      </c>
      <c r="AL6266" s="7">
        <v>90</v>
      </c>
    </row>
    <row r="6267" spans="33:38">
      <c r="AG6267"/>
      <c r="AK6267" s="36">
        <v>5365.5</v>
      </c>
      <c r="AL6267" s="7">
        <v>105</v>
      </c>
    </row>
    <row r="6268" spans="33:38">
      <c r="AG6268"/>
      <c r="AK6268" s="36">
        <v>5586</v>
      </c>
      <c r="AL6268" s="7">
        <v>120</v>
      </c>
    </row>
    <row r="6269" spans="33:38">
      <c r="AG6269"/>
      <c r="AK6269" s="36">
        <v>5794.5</v>
      </c>
      <c r="AL6269" s="7">
        <v>130</v>
      </c>
    </row>
    <row r="6270" spans="33:38">
      <c r="AG6270"/>
      <c r="AK6270" s="36">
        <v>5566.5</v>
      </c>
      <c r="AL6270" s="7">
        <v>120</v>
      </c>
    </row>
    <row r="6271" spans="33:38">
      <c r="AG6271"/>
      <c r="AK6271" s="36">
        <v>5656.5</v>
      </c>
      <c r="AL6271" s="7">
        <v>120</v>
      </c>
    </row>
    <row r="6272" spans="33:38">
      <c r="AG6272"/>
      <c r="AK6272" s="36">
        <v>5710.5</v>
      </c>
      <c r="AL6272" s="7">
        <v>120</v>
      </c>
    </row>
    <row r="6273" spans="33:38">
      <c r="AG6273"/>
      <c r="AK6273" s="36">
        <v>5616</v>
      </c>
      <c r="AL6273" s="7">
        <v>120</v>
      </c>
    </row>
    <row r="6274" spans="33:38">
      <c r="AG6274"/>
      <c r="AK6274" s="36">
        <v>5598</v>
      </c>
      <c r="AL6274" s="7">
        <v>120</v>
      </c>
    </row>
    <row r="6275" spans="33:38">
      <c r="AG6275"/>
      <c r="AK6275" s="36">
        <v>5475</v>
      </c>
      <c r="AL6275" s="7">
        <v>110</v>
      </c>
    </row>
    <row r="6276" spans="33:38">
      <c r="AG6276"/>
      <c r="AK6276" s="36">
        <v>5818.5</v>
      </c>
      <c r="AL6276" s="7">
        <v>130</v>
      </c>
    </row>
    <row r="6277" spans="33:38">
      <c r="AG6277"/>
      <c r="AK6277" s="36">
        <v>5895</v>
      </c>
      <c r="AL6277" s="7">
        <v>130</v>
      </c>
    </row>
    <row r="6278" spans="33:38">
      <c r="AG6278"/>
      <c r="AK6278" s="36">
        <v>5728.5</v>
      </c>
      <c r="AL6278" s="7">
        <v>130</v>
      </c>
    </row>
    <row r="6279" spans="33:38">
      <c r="AG6279"/>
      <c r="AK6279" s="36">
        <v>5425.5</v>
      </c>
      <c r="AL6279" s="7">
        <v>110</v>
      </c>
    </row>
    <row r="6280" spans="33:38">
      <c r="AG6280"/>
      <c r="AK6280" s="36">
        <v>4939.5</v>
      </c>
      <c r="AL6280" s="7">
        <v>90</v>
      </c>
    </row>
    <row r="6281" spans="33:38">
      <c r="AG6281"/>
      <c r="AK6281" s="36">
        <v>4552.5</v>
      </c>
      <c r="AL6281" s="7">
        <v>90</v>
      </c>
    </row>
    <row r="6282" spans="33:38">
      <c r="AG6282"/>
      <c r="AK6282" s="36">
        <v>4258.5</v>
      </c>
      <c r="AL6282" s="7">
        <v>90</v>
      </c>
    </row>
    <row r="6283" spans="33:38">
      <c r="AG6283"/>
      <c r="AK6283" s="36">
        <v>4038</v>
      </c>
      <c r="AL6283" s="7">
        <v>90</v>
      </c>
    </row>
    <row r="6284" spans="33:38">
      <c r="AG6284"/>
      <c r="AK6284" s="36">
        <v>3901.5</v>
      </c>
      <c r="AL6284" s="7">
        <v>90</v>
      </c>
    </row>
    <row r="6285" spans="33:38">
      <c r="AG6285"/>
      <c r="AK6285" s="36">
        <v>3792</v>
      </c>
      <c r="AL6285" s="7">
        <v>90</v>
      </c>
    </row>
    <row r="6286" spans="33:38">
      <c r="AG6286"/>
      <c r="AK6286" s="36">
        <v>3894</v>
      </c>
      <c r="AL6286" s="7">
        <v>90</v>
      </c>
    </row>
    <row r="6287" spans="33:38">
      <c r="AG6287"/>
      <c r="AK6287" s="36">
        <v>3934.5</v>
      </c>
      <c r="AL6287" s="7">
        <v>90</v>
      </c>
    </row>
    <row r="6288" spans="33:38">
      <c r="AG6288"/>
      <c r="AK6288" s="36">
        <v>4104</v>
      </c>
      <c r="AL6288" s="7">
        <v>90</v>
      </c>
    </row>
    <row r="6289" spans="33:38">
      <c r="AG6289"/>
      <c r="AK6289" s="36">
        <v>4246.5</v>
      </c>
      <c r="AL6289" s="7">
        <v>90</v>
      </c>
    </row>
    <row r="6290" spans="33:38">
      <c r="AG6290"/>
      <c r="AK6290" s="36">
        <v>4777.5</v>
      </c>
      <c r="AL6290" s="7">
        <v>90</v>
      </c>
    </row>
    <row r="6291" spans="33:38">
      <c r="AG6291"/>
      <c r="AK6291" s="36">
        <v>5308.5</v>
      </c>
      <c r="AL6291" s="7">
        <v>100</v>
      </c>
    </row>
    <row r="6292" spans="33:38">
      <c r="AG6292"/>
      <c r="AK6292" s="36">
        <v>5569.5</v>
      </c>
      <c r="AL6292" s="7">
        <v>120</v>
      </c>
    </row>
    <row r="6293" spans="33:38">
      <c r="AG6293"/>
      <c r="AK6293" s="36">
        <v>5805</v>
      </c>
      <c r="AL6293" s="7">
        <v>130</v>
      </c>
    </row>
    <row r="6294" spans="33:38">
      <c r="AG6294"/>
      <c r="AK6294" s="36">
        <v>5611.5</v>
      </c>
      <c r="AL6294" s="7">
        <v>120</v>
      </c>
    </row>
    <row r="6295" spans="33:38">
      <c r="AG6295"/>
      <c r="AK6295" s="36">
        <v>5680.5</v>
      </c>
      <c r="AL6295" s="7">
        <v>120</v>
      </c>
    </row>
    <row r="6296" spans="33:38">
      <c r="AG6296"/>
      <c r="AK6296" s="36">
        <v>5715</v>
      </c>
      <c r="AL6296" s="7">
        <v>120</v>
      </c>
    </row>
    <row r="6297" spans="33:38">
      <c r="AG6297"/>
      <c r="AK6297" s="36">
        <v>5628</v>
      </c>
      <c r="AL6297" s="7">
        <v>120</v>
      </c>
    </row>
    <row r="6298" spans="33:38">
      <c r="AG6298"/>
      <c r="AK6298" s="36">
        <v>5605.5</v>
      </c>
      <c r="AL6298" s="7">
        <v>120</v>
      </c>
    </row>
    <row r="6299" spans="33:38">
      <c r="AG6299"/>
      <c r="AK6299" s="36">
        <v>5578.5</v>
      </c>
      <c r="AL6299" s="7">
        <v>120</v>
      </c>
    </row>
    <row r="6300" spans="33:38">
      <c r="AG6300"/>
      <c r="AK6300" s="36">
        <v>5854.5</v>
      </c>
      <c r="AL6300" s="7">
        <v>130</v>
      </c>
    </row>
    <row r="6301" spans="33:38">
      <c r="AG6301"/>
      <c r="AK6301" s="36">
        <v>5916</v>
      </c>
      <c r="AL6301" s="7">
        <v>140</v>
      </c>
    </row>
    <row r="6302" spans="33:38">
      <c r="AG6302"/>
      <c r="AK6302" s="36">
        <v>5766</v>
      </c>
      <c r="AL6302" s="7">
        <v>130</v>
      </c>
    </row>
    <row r="6303" spans="33:38">
      <c r="AG6303"/>
      <c r="AK6303" s="36">
        <v>5497.5</v>
      </c>
      <c r="AL6303" s="7">
        <v>110</v>
      </c>
    </row>
    <row r="6304" spans="33:38">
      <c r="AG6304"/>
      <c r="AK6304" s="36">
        <v>4929</v>
      </c>
      <c r="AL6304" s="7">
        <v>90</v>
      </c>
    </row>
    <row r="6305" spans="33:38">
      <c r="AG6305"/>
      <c r="AK6305" s="36">
        <v>4528.5</v>
      </c>
      <c r="AL6305" s="7">
        <v>90</v>
      </c>
    </row>
    <row r="6306" spans="33:38">
      <c r="AG6306"/>
      <c r="AK6306" s="36">
        <v>4318.5</v>
      </c>
      <c r="AL6306" s="7">
        <v>90</v>
      </c>
    </row>
    <row r="6307" spans="33:38">
      <c r="AG6307"/>
      <c r="AK6307" s="36">
        <v>4159.5</v>
      </c>
      <c r="AL6307" s="7">
        <v>90</v>
      </c>
    </row>
    <row r="6308" spans="33:38">
      <c r="AG6308"/>
      <c r="AK6308" s="36">
        <v>4003.5</v>
      </c>
      <c r="AL6308" s="7">
        <v>90</v>
      </c>
    </row>
    <row r="6309" spans="33:38">
      <c r="AG6309"/>
      <c r="AK6309" s="36">
        <v>3927</v>
      </c>
      <c r="AL6309" s="7">
        <v>90</v>
      </c>
    </row>
    <row r="6310" spans="33:38">
      <c r="AG6310"/>
      <c r="AK6310" s="36">
        <v>3928.5</v>
      </c>
      <c r="AL6310" s="7">
        <v>90</v>
      </c>
    </row>
    <row r="6311" spans="33:38">
      <c r="AG6311"/>
      <c r="AK6311" s="36">
        <v>4075.5</v>
      </c>
      <c r="AL6311" s="7">
        <v>90</v>
      </c>
    </row>
    <row r="6312" spans="33:38">
      <c r="AG6312"/>
      <c r="AK6312" s="36">
        <v>4179</v>
      </c>
      <c r="AL6312" s="7">
        <v>90</v>
      </c>
    </row>
    <row r="6313" spans="33:38">
      <c r="AG6313"/>
      <c r="AK6313" s="36">
        <v>4203</v>
      </c>
      <c r="AL6313" s="7">
        <v>90</v>
      </c>
    </row>
    <row r="6314" spans="33:38">
      <c r="AG6314"/>
      <c r="AK6314" s="36">
        <v>4770</v>
      </c>
      <c r="AL6314" s="7">
        <v>90</v>
      </c>
    </row>
    <row r="6315" spans="33:38">
      <c r="AG6315"/>
      <c r="AK6315" s="36">
        <v>5383.5</v>
      </c>
      <c r="AL6315" s="7">
        <v>105</v>
      </c>
    </row>
    <row r="6316" spans="33:38">
      <c r="AG6316"/>
      <c r="AK6316" s="36">
        <v>5641.5</v>
      </c>
      <c r="AL6316" s="7">
        <v>120</v>
      </c>
    </row>
    <row r="6317" spans="33:38">
      <c r="AG6317"/>
      <c r="AK6317" s="36">
        <v>5821.5</v>
      </c>
      <c r="AL6317" s="7">
        <v>130</v>
      </c>
    </row>
    <row r="6318" spans="33:38">
      <c r="AG6318"/>
      <c r="AK6318" s="36">
        <v>5656.5</v>
      </c>
      <c r="AL6318" s="7">
        <v>120</v>
      </c>
    </row>
    <row r="6319" spans="33:38">
      <c r="AG6319"/>
      <c r="AK6319" s="36">
        <v>5716.5</v>
      </c>
      <c r="AL6319" s="7">
        <v>120</v>
      </c>
    </row>
    <row r="6320" spans="33:38">
      <c r="AG6320"/>
      <c r="AK6320" s="36">
        <v>5827.5</v>
      </c>
      <c r="AL6320" s="7">
        <v>130</v>
      </c>
    </row>
    <row r="6321" spans="33:38">
      <c r="AG6321"/>
      <c r="AK6321" s="36">
        <v>5704.5</v>
      </c>
      <c r="AL6321" s="7">
        <v>120</v>
      </c>
    </row>
    <row r="6322" spans="33:38">
      <c r="AG6322"/>
      <c r="AK6322" s="36">
        <v>5661</v>
      </c>
      <c r="AL6322" s="7">
        <v>120</v>
      </c>
    </row>
    <row r="6323" spans="33:38">
      <c r="AG6323"/>
      <c r="AK6323" s="36">
        <v>5545.5</v>
      </c>
      <c r="AL6323" s="7">
        <v>120</v>
      </c>
    </row>
    <row r="6324" spans="33:38">
      <c r="AG6324"/>
      <c r="AK6324" s="36">
        <v>5799</v>
      </c>
      <c r="AL6324" s="7">
        <v>130</v>
      </c>
    </row>
    <row r="6325" spans="33:38">
      <c r="AG6325"/>
      <c r="AK6325" s="36">
        <v>5952</v>
      </c>
      <c r="AL6325" s="7">
        <v>140</v>
      </c>
    </row>
    <row r="6326" spans="33:38">
      <c r="AG6326"/>
      <c r="AK6326" s="36">
        <v>5806.5</v>
      </c>
      <c r="AL6326" s="7">
        <v>130</v>
      </c>
    </row>
    <row r="6327" spans="33:38">
      <c r="AG6327"/>
      <c r="AK6327" s="36">
        <v>5529</v>
      </c>
      <c r="AL6327" s="7">
        <v>120</v>
      </c>
    </row>
    <row r="6328" spans="33:38">
      <c r="AG6328"/>
      <c r="AK6328" s="36">
        <v>5160</v>
      </c>
      <c r="AL6328" s="7">
        <v>95</v>
      </c>
    </row>
    <row r="6329" spans="33:38">
      <c r="AG6329"/>
      <c r="AK6329" s="36">
        <v>4704</v>
      </c>
      <c r="AL6329" s="7">
        <v>90</v>
      </c>
    </row>
    <row r="6330" spans="33:38">
      <c r="AG6330"/>
      <c r="AK6330" s="36">
        <v>4392</v>
      </c>
      <c r="AL6330" s="7">
        <v>90</v>
      </c>
    </row>
    <row r="6331" spans="33:38">
      <c r="AG6331"/>
      <c r="AK6331" s="36">
        <v>4066.5</v>
      </c>
      <c r="AL6331" s="7">
        <v>90</v>
      </c>
    </row>
    <row r="6332" spans="33:38">
      <c r="AG6332"/>
      <c r="AK6332" s="36">
        <v>4039.5</v>
      </c>
      <c r="AL6332" s="7">
        <v>90</v>
      </c>
    </row>
    <row r="6333" spans="33:38">
      <c r="AG6333"/>
      <c r="AK6333" s="36">
        <v>4017</v>
      </c>
      <c r="AL6333" s="7">
        <v>90</v>
      </c>
    </row>
    <row r="6334" spans="33:38">
      <c r="AG6334"/>
      <c r="AK6334" s="36">
        <v>3973.5</v>
      </c>
      <c r="AL6334" s="7">
        <v>90</v>
      </c>
    </row>
    <row r="6335" spans="33:38">
      <c r="AG6335"/>
      <c r="AK6335" s="36">
        <v>4150.5</v>
      </c>
      <c r="AL6335" s="7">
        <v>90</v>
      </c>
    </row>
    <row r="6336" spans="33:38">
      <c r="AG6336"/>
      <c r="AK6336" s="36">
        <v>3939</v>
      </c>
      <c r="AL6336" s="7">
        <v>90</v>
      </c>
    </row>
    <row r="6337" spans="33:38">
      <c r="AG6337"/>
      <c r="AK6337" s="36">
        <v>4290</v>
      </c>
      <c r="AL6337" s="7">
        <v>90</v>
      </c>
    </row>
    <row r="6338" spans="33:38">
      <c r="AG6338"/>
      <c r="AK6338" s="36">
        <v>4828.5</v>
      </c>
      <c r="AL6338" s="7">
        <v>90</v>
      </c>
    </row>
    <row r="6339" spans="33:38">
      <c r="AG6339"/>
      <c r="AK6339" s="36">
        <v>5410.5</v>
      </c>
      <c r="AL6339" s="7">
        <v>105</v>
      </c>
    </row>
    <row r="6340" spans="33:38">
      <c r="AG6340"/>
      <c r="AK6340" s="36">
        <v>5626.5</v>
      </c>
      <c r="AL6340" s="7">
        <v>120</v>
      </c>
    </row>
    <row r="6341" spans="33:38">
      <c r="AG6341"/>
      <c r="AK6341" s="36">
        <v>5797.5</v>
      </c>
      <c r="AL6341" s="7">
        <v>130</v>
      </c>
    </row>
    <row r="6342" spans="33:38">
      <c r="AG6342"/>
      <c r="AK6342" s="36">
        <v>5518.5</v>
      </c>
      <c r="AL6342" s="7">
        <v>110</v>
      </c>
    </row>
    <row r="6343" spans="33:38">
      <c r="AG6343"/>
      <c r="AK6343" s="36">
        <v>5593.5</v>
      </c>
      <c r="AL6343" s="7">
        <v>120</v>
      </c>
    </row>
    <row r="6344" spans="33:38">
      <c r="AG6344"/>
      <c r="AK6344" s="36">
        <v>5686.5</v>
      </c>
      <c r="AL6344" s="7">
        <v>120</v>
      </c>
    </row>
    <row r="6345" spans="33:38">
      <c r="AG6345"/>
      <c r="AK6345" s="36">
        <v>5599.5</v>
      </c>
      <c r="AL6345" s="7">
        <v>120</v>
      </c>
    </row>
    <row r="6346" spans="33:38">
      <c r="AG6346"/>
      <c r="AK6346" s="36">
        <v>5619</v>
      </c>
      <c r="AL6346" s="7">
        <v>120</v>
      </c>
    </row>
    <row r="6347" spans="33:38">
      <c r="AG6347"/>
      <c r="AK6347" s="36">
        <v>5626.5</v>
      </c>
      <c r="AL6347" s="7">
        <v>120</v>
      </c>
    </row>
    <row r="6348" spans="33:38">
      <c r="AG6348"/>
      <c r="AK6348" s="36">
        <v>5869.5</v>
      </c>
      <c r="AL6348" s="7">
        <v>130</v>
      </c>
    </row>
    <row r="6349" spans="33:38">
      <c r="AG6349"/>
      <c r="AK6349" s="36">
        <v>5694</v>
      </c>
      <c r="AL6349" s="7">
        <v>120</v>
      </c>
    </row>
    <row r="6350" spans="33:38">
      <c r="AG6350"/>
      <c r="AK6350" s="36">
        <v>5499</v>
      </c>
      <c r="AL6350" s="7">
        <v>110</v>
      </c>
    </row>
    <row r="6351" spans="33:38">
      <c r="AG6351"/>
      <c r="AK6351" s="36">
        <v>5145</v>
      </c>
      <c r="AL6351" s="7">
        <v>95</v>
      </c>
    </row>
    <row r="6352" spans="33:38">
      <c r="AG6352"/>
      <c r="AK6352" s="36">
        <v>4761</v>
      </c>
      <c r="AL6352" s="7">
        <v>90</v>
      </c>
    </row>
    <row r="6353" spans="33:38">
      <c r="AG6353"/>
      <c r="AK6353" s="36">
        <v>4365</v>
      </c>
      <c r="AL6353" s="7">
        <v>90</v>
      </c>
    </row>
    <row r="6354" spans="33:38">
      <c r="AG6354"/>
      <c r="AK6354" s="36">
        <v>4063.5</v>
      </c>
      <c r="AL6354" s="7">
        <v>90</v>
      </c>
    </row>
    <row r="6355" spans="33:38">
      <c r="AG6355"/>
      <c r="AK6355" s="36">
        <v>3990</v>
      </c>
      <c r="AL6355" s="7">
        <v>90</v>
      </c>
    </row>
    <row r="6356" spans="33:38">
      <c r="AG6356"/>
      <c r="AK6356" s="36">
        <v>3798</v>
      </c>
      <c r="AL6356" s="7">
        <v>90</v>
      </c>
    </row>
    <row r="6357" spans="33:38">
      <c r="AG6357"/>
      <c r="AK6357" s="36">
        <v>3735</v>
      </c>
      <c r="AL6357" s="7">
        <v>90</v>
      </c>
    </row>
    <row r="6358" spans="33:38">
      <c r="AG6358"/>
      <c r="AK6358" s="36">
        <v>3739.5</v>
      </c>
      <c r="AL6358" s="7">
        <v>90</v>
      </c>
    </row>
    <row r="6359" spans="33:38">
      <c r="AG6359"/>
      <c r="AK6359" s="36">
        <v>3787.5</v>
      </c>
      <c r="AL6359" s="7">
        <v>90</v>
      </c>
    </row>
    <row r="6360" spans="33:38">
      <c r="AG6360"/>
      <c r="AK6360" s="36">
        <v>3853.5</v>
      </c>
      <c r="AL6360" s="7">
        <v>90</v>
      </c>
    </row>
    <row r="6361" spans="33:38">
      <c r="AG6361"/>
      <c r="AK6361" s="36">
        <v>3871.5</v>
      </c>
      <c r="AL6361" s="7">
        <v>90</v>
      </c>
    </row>
    <row r="6362" spans="33:38">
      <c r="AG6362"/>
      <c r="AK6362" s="36">
        <v>4353</v>
      </c>
      <c r="AL6362" s="7">
        <v>90</v>
      </c>
    </row>
    <row r="6363" spans="33:38">
      <c r="AG6363"/>
      <c r="AK6363" s="36">
        <v>4822.5</v>
      </c>
      <c r="AL6363" s="7">
        <v>90</v>
      </c>
    </row>
    <row r="6364" spans="33:38">
      <c r="AG6364"/>
      <c r="AK6364" s="36">
        <v>5200.5</v>
      </c>
      <c r="AL6364" s="7">
        <v>95</v>
      </c>
    </row>
    <row r="6365" spans="33:38">
      <c r="AG6365"/>
      <c r="AK6365" s="36">
        <v>5368.5</v>
      </c>
      <c r="AL6365" s="7">
        <v>105</v>
      </c>
    </row>
    <row r="6366" spans="33:38">
      <c r="AG6366"/>
      <c r="AK6366" s="36">
        <v>5254.5</v>
      </c>
      <c r="AL6366" s="7">
        <v>100</v>
      </c>
    </row>
    <row r="6367" spans="33:38">
      <c r="AG6367"/>
      <c r="AK6367" s="36">
        <v>5299.5</v>
      </c>
      <c r="AL6367" s="7">
        <v>100</v>
      </c>
    </row>
    <row r="6368" spans="33:38">
      <c r="AG6368"/>
      <c r="AK6368" s="36">
        <v>5299.5</v>
      </c>
      <c r="AL6368" s="7">
        <v>100</v>
      </c>
    </row>
    <row r="6369" spans="33:38">
      <c r="AG6369"/>
      <c r="AK6369" s="36">
        <v>5050.5</v>
      </c>
      <c r="AL6369" s="7">
        <v>90</v>
      </c>
    </row>
    <row r="6370" spans="33:38">
      <c r="AG6370"/>
      <c r="AK6370" s="36">
        <v>4915.5</v>
      </c>
      <c r="AL6370" s="7">
        <v>90</v>
      </c>
    </row>
    <row r="6371" spans="33:38">
      <c r="AG6371"/>
      <c r="AK6371" s="36">
        <v>4755</v>
      </c>
      <c r="AL6371" s="7">
        <v>90</v>
      </c>
    </row>
    <row r="6372" spans="33:38">
      <c r="AG6372"/>
      <c r="AK6372" s="36">
        <v>5275.5</v>
      </c>
      <c r="AL6372" s="7">
        <v>100</v>
      </c>
    </row>
    <row r="6373" spans="33:38">
      <c r="AG6373"/>
      <c r="AK6373" s="36">
        <v>5508</v>
      </c>
      <c r="AL6373" s="7">
        <v>110</v>
      </c>
    </row>
    <row r="6374" spans="33:38">
      <c r="AG6374"/>
      <c r="AK6374" s="36">
        <v>5398.5</v>
      </c>
      <c r="AL6374" s="7">
        <v>105</v>
      </c>
    </row>
    <row r="6375" spans="33:38">
      <c r="AG6375"/>
      <c r="AK6375" s="36">
        <v>5268</v>
      </c>
      <c r="AL6375" s="7">
        <v>100</v>
      </c>
    </row>
    <row r="6376" spans="33:38">
      <c r="AG6376"/>
      <c r="AK6376" s="36">
        <v>4857</v>
      </c>
      <c r="AL6376" s="7">
        <v>90</v>
      </c>
    </row>
    <row r="6377" spans="33:38">
      <c r="AG6377"/>
      <c r="AK6377" s="36">
        <v>4501.5</v>
      </c>
      <c r="AL6377" s="7">
        <v>90</v>
      </c>
    </row>
    <row r="6378" spans="33:38">
      <c r="AG6378"/>
      <c r="AK6378" s="36">
        <v>4348.5</v>
      </c>
      <c r="AL6378" s="7">
        <v>90</v>
      </c>
    </row>
    <row r="6379" spans="33:38">
      <c r="AG6379"/>
      <c r="AK6379" s="36">
        <v>4002</v>
      </c>
      <c r="AL6379" s="7">
        <v>90</v>
      </c>
    </row>
    <row r="6380" spans="33:38">
      <c r="AG6380"/>
      <c r="AK6380" s="36">
        <v>3813</v>
      </c>
      <c r="AL6380" s="7">
        <v>90</v>
      </c>
    </row>
    <row r="6381" spans="33:38">
      <c r="AG6381"/>
      <c r="AK6381" s="36">
        <v>3784.5</v>
      </c>
      <c r="AL6381" s="7">
        <v>90</v>
      </c>
    </row>
    <row r="6382" spans="33:38">
      <c r="AG6382"/>
      <c r="AK6382" s="36">
        <v>3738</v>
      </c>
      <c r="AL6382" s="7">
        <v>90</v>
      </c>
    </row>
    <row r="6383" spans="33:38">
      <c r="AG6383"/>
      <c r="AK6383" s="36">
        <v>3661.5</v>
      </c>
      <c r="AL6383" s="7">
        <v>90</v>
      </c>
    </row>
    <row r="6384" spans="33:38">
      <c r="AG6384"/>
      <c r="AK6384" s="36">
        <v>3582</v>
      </c>
      <c r="AL6384" s="7">
        <v>75</v>
      </c>
    </row>
    <row r="6385" spans="33:38">
      <c r="AG6385"/>
      <c r="AK6385" s="36">
        <v>3477</v>
      </c>
      <c r="AL6385" s="7">
        <v>75</v>
      </c>
    </row>
    <row r="6386" spans="33:38">
      <c r="AG6386"/>
      <c r="AK6386" s="36">
        <v>3601.5</v>
      </c>
      <c r="AL6386" s="7">
        <v>90</v>
      </c>
    </row>
    <row r="6387" spans="33:38">
      <c r="AG6387"/>
      <c r="AK6387" s="36">
        <v>3837</v>
      </c>
      <c r="AL6387" s="7">
        <v>90</v>
      </c>
    </row>
    <row r="6388" spans="33:38">
      <c r="AG6388"/>
      <c r="AK6388" s="36">
        <v>4110</v>
      </c>
      <c r="AL6388" s="7">
        <v>90</v>
      </c>
    </row>
    <row r="6389" spans="33:38">
      <c r="AG6389"/>
      <c r="AK6389" s="36">
        <v>4309.5</v>
      </c>
      <c r="AL6389" s="7">
        <v>90</v>
      </c>
    </row>
    <row r="6390" spans="33:38">
      <c r="AG6390"/>
      <c r="AK6390" s="36">
        <v>3948</v>
      </c>
      <c r="AL6390" s="7">
        <v>90</v>
      </c>
    </row>
    <row r="6391" spans="33:38">
      <c r="AG6391"/>
      <c r="AK6391" s="36">
        <v>4122</v>
      </c>
      <c r="AL6391" s="7">
        <v>90</v>
      </c>
    </row>
    <row r="6392" spans="33:38">
      <c r="AG6392"/>
      <c r="AK6392" s="36">
        <v>4177.5</v>
      </c>
      <c r="AL6392" s="7">
        <v>90</v>
      </c>
    </row>
    <row r="6393" spans="33:38">
      <c r="AG6393"/>
      <c r="AK6393" s="36">
        <v>4078.5</v>
      </c>
      <c r="AL6393" s="7">
        <v>90</v>
      </c>
    </row>
    <row r="6394" spans="33:38">
      <c r="AG6394"/>
      <c r="AK6394" s="36">
        <v>4152</v>
      </c>
      <c r="AL6394" s="7">
        <v>90</v>
      </c>
    </row>
    <row r="6395" spans="33:38">
      <c r="AG6395"/>
      <c r="AK6395" s="36">
        <v>4368</v>
      </c>
      <c r="AL6395" s="7">
        <v>90</v>
      </c>
    </row>
    <row r="6396" spans="33:38">
      <c r="AG6396"/>
      <c r="AK6396" s="36">
        <v>4791</v>
      </c>
      <c r="AL6396" s="7">
        <v>90</v>
      </c>
    </row>
    <row r="6397" spans="33:38">
      <c r="AG6397"/>
      <c r="AK6397" s="36">
        <v>4981.5</v>
      </c>
      <c r="AL6397" s="7">
        <v>90</v>
      </c>
    </row>
    <row r="6398" spans="33:38">
      <c r="AG6398"/>
      <c r="AK6398" s="36">
        <v>4896</v>
      </c>
      <c r="AL6398" s="7">
        <v>90</v>
      </c>
    </row>
    <row r="6399" spans="33:38">
      <c r="AG6399"/>
      <c r="AK6399" s="36">
        <v>4695</v>
      </c>
      <c r="AL6399" s="7">
        <v>90</v>
      </c>
    </row>
    <row r="6400" spans="33:38">
      <c r="AG6400"/>
      <c r="AK6400" s="36">
        <v>4345.5</v>
      </c>
      <c r="AL6400" s="7">
        <v>90</v>
      </c>
    </row>
    <row r="6401" spans="33:38">
      <c r="AG6401"/>
      <c r="AK6401" s="36">
        <v>4122</v>
      </c>
      <c r="AL6401" s="7">
        <v>90</v>
      </c>
    </row>
    <row r="6402" spans="33:38">
      <c r="AG6402"/>
      <c r="AK6402" s="36">
        <v>3856.5</v>
      </c>
      <c r="AL6402" s="7">
        <v>90</v>
      </c>
    </row>
    <row r="6403" spans="33:38">
      <c r="AG6403"/>
      <c r="AK6403" s="36">
        <v>3726</v>
      </c>
      <c r="AL6403" s="7">
        <v>90</v>
      </c>
    </row>
    <row r="6404" spans="33:38">
      <c r="AG6404"/>
      <c r="AK6404" s="36">
        <v>3570</v>
      </c>
      <c r="AL6404" s="7">
        <v>75</v>
      </c>
    </row>
    <row r="6405" spans="33:38">
      <c r="AG6405"/>
      <c r="AK6405" s="36">
        <v>3430.5</v>
      </c>
      <c r="AL6405" s="7">
        <v>75</v>
      </c>
    </row>
    <row r="6406" spans="33:38">
      <c r="AG6406"/>
      <c r="AK6406" s="36">
        <v>3490.5</v>
      </c>
      <c r="AL6406" s="7">
        <v>75</v>
      </c>
    </row>
    <row r="6407" spans="33:38">
      <c r="AG6407"/>
      <c r="AK6407" s="36">
        <v>3700.5</v>
      </c>
      <c r="AL6407" s="7">
        <v>90</v>
      </c>
    </row>
    <row r="6408" spans="33:38">
      <c r="AG6408"/>
      <c r="AK6408" s="36">
        <v>3874.5</v>
      </c>
      <c r="AL6408" s="7">
        <v>90</v>
      </c>
    </row>
    <row r="6409" spans="33:38">
      <c r="AG6409"/>
      <c r="AK6409" s="36">
        <v>4041</v>
      </c>
      <c r="AL6409" s="7">
        <v>90</v>
      </c>
    </row>
    <row r="6410" spans="33:38">
      <c r="AG6410"/>
      <c r="AK6410" s="36">
        <v>4810.5</v>
      </c>
      <c r="AL6410" s="7">
        <v>90</v>
      </c>
    </row>
    <row r="6411" spans="33:38">
      <c r="AG6411"/>
      <c r="AK6411" s="36">
        <v>5401.5</v>
      </c>
      <c r="AL6411" s="7">
        <v>105</v>
      </c>
    </row>
    <row r="6412" spans="33:38">
      <c r="AG6412"/>
      <c r="AK6412" s="36">
        <v>5694</v>
      </c>
      <c r="AL6412" s="7">
        <v>120</v>
      </c>
    </row>
    <row r="6413" spans="33:38">
      <c r="AG6413"/>
      <c r="AK6413" s="36">
        <v>5917.5</v>
      </c>
      <c r="AL6413" s="7">
        <v>140</v>
      </c>
    </row>
    <row r="6414" spans="33:38">
      <c r="AG6414"/>
      <c r="AK6414" s="36">
        <v>5457</v>
      </c>
      <c r="AL6414" s="7">
        <v>110</v>
      </c>
    </row>
    <row r="6415" spans="33:38">
      <c r="AG6415"/>
      <c r="AK6415" s="36">
        <v>5853</v>
      </c>
      <c r="AL6415" s="7">
        <v>130</v>
      </c>
    </row>
    <row r="6416" spans="33:38">
      <c r="AG6416"/>
      <c r="AK6416" s="36">
        <v>5973</v>
      </c>
      <c r="AL6416" s="7">
        <v>140</v>
      </c>
    </row>
    <row r="6417" spans="33:38">
      <c r="AG6417"/>
      <c r="AK6417" s="36">
        <v>5593.5</v>
      </c>
      <c r="AL6417" s="7">
        <v>120</v>
      </c>
    </row>
    <row r="6418" spans="33:38">
      <c r="AG6418"/>
      <c r="AK6418" s="36">
        <v>5688</v>
      </c>
      <c r="AL6418" s="7">
        <v>120</v>
      </c>
    </row>
    <row r="6419" spans="33:38">
      <c r="AG6419"/>
      <c r="AK6419" s="36">
        <v>5530.5</v>
      </c>
      <c r="AL6419" s="7">
        <v>120</v>
      </c>
    </row>
    <row r="6420" spans="33:38">
      <c r="AG6420"/>
      <c r="AK6420" s="36">
        <v>5977.5</v>
      </c>
      <c r="AL6420" s="7">
        <v>140</v>
      </c>
    </row>
    <row r="6421" spans="33:38">
      <c r="AG6421"/>
      <c r="AK6421" s="36">
        <v>5875.5</v>
      </c>
      <c r="AL6421" s="7">
        <v>130</v>
      </c>
    </row>
    <row r="6422" spans="33:38">
      <c r="AG6422"/>
      <c r="AK6422" s="36">
        <v>5401.5</v>
      </c>
      <c r="AL6422" s="7">
        <v>105</v>
      </c>
    </row>
    <row r="6423" spans="33:38">
      <c r="AG6423"/>
      <c r="AK6423" s="36">
        <v>5514</v>
      </c>
      <c r="AL6423" s="7">
        <v>110</v>
      </c>
    </row>
    <row r="6424" spans="33:38">
      <c r="AG6424"/>
      <c r="AK6424" s="36">
        <v>4914</v>
      </c>
      <c r="AL6424" s="7">
        <v>90</v>
      </c>
    </row>
    <row r="6425" spans="33:38">
      <c r="AG6425"/>
      <c r="AK6425" s="36">
        <v>4513.5</v>
      </c>
      <c r="AL6425" s="7">
        <v>90</v>
      </c>
    </row>
    <row r="6426" spans="33:38">
      <c r="AG6426"/>
      <c r="AK6426" s="36">
        <v>4281</v>
      </c>
      <c r="AL6426" s="7">
        <v>90</v>
      </c>
    </row>
    <row r="6427" spans="33:38">
      <c r="AG6427"/>
      <c r="AK6427" s="36">
        <v>4110</v>
      </c>
      <c r="AL6427" s="7">
        <v>90</v>
      </c>
    </row>
    <row r="6428" spans="33:38">
      <c r="AG6428"/>
      <c r="AK6428" s="36">
        <v>4008</v>
      </c>
      <c r="AL6428" s="7">
        <v>90</v>
      </c>
    </row>
    <row r="6429" spans="33:38">
      <c r="AG6429"/>
      <c r="AK6429" s="36">
        <v>3888</v>
      </c>
      <c r="AL6429" s="7">
        <v>90</v>
      </c>
    </row>
    <row r="6430" spans="33:38">
      <c r="AG6430"/>
      <c r="AK6430" s="36">
        <v>3894</v>
      </c>
      <c r="AL6430" s="7">
        <v>90</v>
      </c>
    </row>
    <row r="6431" spans="33:38">
      <c r="AG6431"/>
      <c r="AK6431" s="36">
        <v>4056</v>
      </c>
      <c r="AL6431" s="7">
        <v>90</v>
      </c>
    </row>
    <row r="6432" spans="33:38">
      <c r="AG6432"/>
      <c r="AK6432" s="36">
        <v>4189.5</v>
      </c>
      <c r="AL6432" s="7">
        <v>90</v>
      </c>
    </row>
    <row r="6433" spans="33:38">
      <c r="AG6433"/>
      <c r="AK6433" s="36">
        <v>4315.5</v>
      </c>
      <c r="AL6433" s="7">
        <v>90</v>
      </c>
    </row>
    <row r="6434" spans="33:38">
      <c r="AG6434"/>
      <c r="AK6434" s="36">
        <v>4896</v>
      </c>
      <c r="AL6434" s="7">
        <v>90</v>
      </c>
    </row>
    <row r="6435" spans="33:38">
      <c r="AG6435"/>
      <c r="AK6435" s="36">
        <v>5469</v>
      </c>
      <c r="AL6435" s="7">
        <v>110</v>
      </c>
    </row>
    <row r="6436" spans="33:38">
      <c r="AG6436"/>
      <c r="AK6436" s="36">
        <v>5695.5</v>
      </c>
      <c r="AL6436" s="7">
        <v>120</v>
      </c>
    </row>
    <row r="6437" spans="33:38">
      <c r="AG6437"/>
      <c r="AK6437" s="36">
        <v>5914.5</v>
      </c>
      <c r="AL6437" s="7">
        <v>140</v>
      </c>
    </row>
    <row r="6438" spans="33:38">
      <c r="AG6438"/>
      <c r="AK6438" s="36">
        <v>5695.5</v>
      </c>
      <c r="AL6438" s="7">
        <v>120</v>
      </c>
    </row>
    <row r="6439" spans="33:38">
      <c r="AG6439"/>
      <c r="AK6439" s="36">
        <v>5797.5</v>
      </c>
      <c r="AL6439" s="7">
        <v>130</v>
      </c>
    </row>
    <row r="6440" spans="33:38">
      <c r="AG6440"/>
      <c r="AK6440" s="36">
        <v>5926.5</v>
      </c>
      <c r="AL6440" s="7">
        <v>140</v>
      </c>
    </row>
    <row r="6441" spans="33:38">
      <c r="AG6441"/>
      <c r="AK6441" s="36">
        <v>5670</v>
      </c>
      <c r="AL6441" s="7">
        <v>120</v>
      </c>
    </row>
    <row r="6442" spans="33:38">
      <c r="AG6442"/>
      <c r="AK6442" s="36">
        <v>5595</v>
      </c>
      <c r="AL6442" s="7">
        <v>120</v>
      </c>
    </row>
    <row r="6443" spans="33:38">
      <c r="AG6443"/>
      <c r="AK6443" s="36">
        <v>5515.5</v>
      </c>
      <c r="AL6443" s="7">
        <v>110</v>
      </c>
    </row>
    <row r="6444" spans="33:38">
      <c r="AG6444"/>
      <c r="AK6444" s="36">
        <v>5973</v>
      </c>
      <c r="AL6444" s="7">
        <v>140</v>
      </c>
    </row>
    <row r="6445" spans="33:38">
      <c r="AG6445"/>
      <c r="AK6445" s="36">
        <v>6025.5</v>
      </c>
      <c r="AL6445" s="7">
        <v>140</v>
      </c>
    </row>
    <row r="6446" spans="33:38">
      <c r="AG6446"/>
      <c r="AK6446" s="36">
        <v>5850</v>
      </c>
      <c r="AL6446" s="7">
        <v>130</v>
      </c>
    </row>
    <row r="6447" spans="33:38">
      <c r="AG6447"/>
      <c r="AK6447" s="36">
        <v>5562</v>
      </c>
      <c r="AL6447" s="7">
        <v>120</v>
      </c>
    </row>
    <row r="6448" spans="33:38">
      <c r="AG6448"/>
      <c r="AK6448" s="36">
        <v>5044.5</v>
      </c>
      <c r="AL6448" s="7">
        <v>90</v>
      </c>
    </row>
    <row r="6449" spans="33:38">
      <c r="AG6449"/>
      <c r="AK6449" s="36">
        <v>4645.5</v>
      </c>
      <c r="AL6449" s="7">
        <v>90</v>
      </c>
    </row>
    <row r="6450" spans="33:38">
      <c r="AG6450"/>
      <c r="AK6450" s="36">
        <v>4492.5</v>
      </c>
      <c r="AL6450" s="7">
        <v>90</v>
      </c>
    </row>
    <row r="6451" spans="33:38">
      <c r="AG6451"/>
      <c r="AK6451" s="36">
        <v>4303.5</v>
      </c>
      <c r="AL6451" s="7">
        <v>90</v>
      </c>
    </row>
    <row r="6452" spans="33:38">
      <c r="AG6452"/>
      <c r="AK6452" s="36">
        <v>4117.5</v>
      </c>
      <c r="AL6452" s="7">
        <v>90</v>
      </c>
    </row>
    <row r="6453" spans="33:38">
      <c r="AG6453"/>
      <c r="AK6453" s="36">
        <v>4033.5</v>
      </c>
      <c r="AL6453" s="7">
        <v>90</v>
      </c>
    </row>
    <row r="6454" spans="33:38">
      <c r="AG6454"/>
      <c r="AK6454" s="36">
        <v>3997.5</v>
      </c>
      <c r="AL6454" s="7">
        <v>90</v>
      </c>
    </row>
    <row r="6455" spans="33:38">
      <c r="AG6455"/>
      <c r="AK6455" s="36">
        <v>4183.5</v>
      </c>
      <c r="AL6455" s="7">
        <v>90</v>
      </c>
    </row>
    <row r="6456" spans="33:38">
      <c r="AG6456"/>
      <c r="AK6456" s="36">
        <v>4210.5</v>
      </c>
      <c r="AL6456" s="7">
        <v>90</v>
      </c>
    </row>
    <row r="6457" spans="33:38">
      <c r="AG6457"/>
      <c r="AK6457" s="36">
        <v>4314</v>
      </c>
      <c r="AL6457" s="7">
        <v>90</v>
      </c>
    </row>
    <row r="6458" spans="33:38">
      <c r="AG6458"/>
      <c r="AK6458" s="36">
        <v>5026.5</v>
      </c>
      <c r="AL6458" s="7">
        <v>90</v>
      </c>
    </row>
    <row r="6459" spans="33:38">
      <c r="AG6459"/>
      <c r="AK6459" s="36">
        <v>5523</v>
      </c>
      <c r="AL6459" s="7">
        <v>110</v>
      </c>
    </row>
    <row r="6460" spans="33:38">
      <c r="AG6460"/>
      <c r="AK6460" s="36">
        <v>5772</v>
      </c>
      <c r="AL6460" s="7">
        <v>130</v>
      </c>
    </row>
    <row r="6461" spans="33:38">
      <c r="AG6461"/>
      <c r="AK6461" s="36">
        <v>5967</v>
      </c>
      <c r="AL6461" s="7">
        <v>140</v>
      </c>
    </row>
    <row r="6462" spans="33:38">
      <c r="AG6462"/>
      <c r="AK6462" s="36">
        <v>5803.5</v>
      </c>
      <c r="AL6462" s="7">
        <v>130</v>
      </c>
    </row>
    <row r="6463" spans="33:38">
      <c r="AG6463"/>
      <c r="AK6463" s="36">
        <v>5896.5</v>
      </c>
      <c r="AL6463" s="7">
        <v>130</v>
      </c>
    </row>
    <row r="6464" spans="33:38">
      <c r="AG6464"/>
      <c r="AK6464" s="36">
        <v>5977.5</v>
      </c>
      <c r="AL6464" s="7">
        <v>140</v>
      </c>
    </row>
    <row r="6465" spans="33:38">
      <c r="AG6465"/>
      <c r="AK6465" s="36">
        <v>5707.5</v>
      </c>
      <c r="AL6465" s="7">
        <v>120</v>
      </c>
    </row>
    <row r="6466" spans="33:38">
      <c r="AG6466"/>
      <c r="AK6466" s="36">
        <v>5700</v>
      </c>
      <c r="AL6466" s="7">
        <v>120</v>
      </c>
    </row>
    <row r="6467" spans="33:38">
      <c r="AG6467"/>
      <c r="AK6467" s="36">
        <v>5544</v>
      </c>
      <c r="AL6467" s="7">
        <v>120</v>
      </c>
    </row>
    <row r="6468" spans="33:38">
      <c r="AG6468"/>
      <c r="AK6468" s="36">
        <v>5875.5</v>
      </c>
      <c r="AL6468" s="7">
        <v>130</v>
      </c>
    </row>
    <row r="6469" spans="33:38">
      <c r="AG6469"/>
      <c r="AK6469" s="36">
        <v>5901</v>
      </c>
      <c r="AL6469" s="7">
        <v>130</v>
      </c>
    </row>
    <row r="6470" spans="33:38">
      <c r="AG6470"/>
      <c r="AK6470" s="36">
        <v>5803.5</v>
      </c>
      <c r="AL6470" s="7">
        <v>130</v>
      </c>
    </row>
    <row r="6471" spans="33:38">
      <c r="AG6471"/>
      <c r="AK6471" s="36">
        <v>5583</v>
      </c>
      <c r="AL6471" s="7">
        <v>120</v>
      </c>
    </row>
    <row r="6472" spans="33:38">
      <c r="AG6472"/>
      <c r="AK6472" s="36">
        <v>5064</v>
      </c>
      <c r="AL6472" s="7">
        <v>90</v>
      </c>
    </row>
    <row r="6473" spans="33:38">
      <c r="AG6473"/>
      <c r="AK6473" s="36">
        <v>4705.5</v>
      </c>
      <c r="AL6473" s="7">
        <v>90</v>
      </c>
    </row>
    <row r="6474" spans="33:38">
      <c r="AG6474"/>
      <c r="AK6474" s="36">
        <v>4429.5</v>
      </c>
      <c r="AL6474" s="7">
        <v>90</v>
      </c>
    </row>
    <row r="6475" spans="33:38">
      <c r="AG6475"/>
      <c r="AK6475" s="36">
        <v>4293</v>
      </c>
      <c r="AL6475" s="7">
        <v>90</v>
      </c>
    </row>
    <row r="6476" spans="33:38">
      <c r="AG6476"/>
      <c r="AK6476" s="36">
        <v>4149</v>
      </c>
      <c r="AL6476" s="7">
        <v>90</v>
      </c>
    </row>
    <row r="6477" spans="33:38">
      <c r="AG6477"/>
      <c r="AK6477" s="36">
        <v>4083</v>
      </c>
      <c r="AL6477" s="7">
        <v>90</v>
      </c>
    </row>
    <row r="6478" spans="33:38">
      <c r="AG6478"/>
      <c r="AK6478" s="36">
        <v>3994.5</v>
      </c>
      <c r="AL6478" s="7">
        <v>90</v>
      </c>
    </row>
    <row r="6479" spans="33:38">
      <c r="AG6479"/>
      <c r="AK6479" s="36">
        <v>4083</v>
      </c>
      <c r="AL6479" s="7">
        <v>90</v>
      </c>
    </row>
    <row r="6480" spans="33:38">
      <c r="AG6480"/>
      <c r="AK6480" s="36">
        <v>4188</v>
      </c>
      <c r="AL6480" s="7">
        <v>90</v>
      </c>
    </row>
    <row r="6481" spans="33:38">
      <c r="AG6481"/>
      <c r="AK6481" s="36">
        <v>4251</v>
      </c>
      <c r="AL6481" s="7">
        <v>90</v>
      </c>
    </row>
    <row r="6482" spans="33:38">
      <c r="AG6482"/>
      <c r="AK6482" s="36">
        <v>4941</v>
      </c>
      <c r="AL6482" s="7">
        <v>90</v>
      </c>
    </row>
    <row r="6483" spans="33:38">
      <c r="AG6483"/>
      <c r="AK6483" s="36">
        <v>5431.5</v>
      </c>
      <c r="AL6483" s="7">
        <v>110</v>
      </c>
    </row>
    <row r="6484" spans="33:38">
      <c r="AG6484"/>
      <c r="AK6484" s="36">
        <v>5704.5</v>
      </c>
      <c r="AL6484" s="7">
        <v>120</v>
      </c>
    </row>
    <row r="6485" spans="33:38">
      <c r="AG6485"/>
      <c r="AK6485" s="36">
        <v>5970</v>
      </c>
      <c r="AL6485" s="7">
        <v>140</v>
      </c>
    </row>
    <row r="6486" spans="33:38">
      <c r="AG6486"/>
      <c r="AK6486" s="36">
        <v>5803.5</v>
      </c>
      <c r="AL6486" s="7">
        <v>130</v>
      </c>
    </row>
    <row r="6487" spans="33:38">
      <c r="AG6487"/>
      <c r="AK6487" s="36">
        <v>5905.5</v>
      </c>
      <c r="AL6487" s="7">
        <v>130</v>
      </c>
    </row>
    <row r="6488" spans="33:38">
      <c r="AG6488"/>
      <c r="AK6488" s="36">
        <v>6064.5</v>
      </c>
      <c r="AL6488" s="7">
        <v>140</v>
      </c>
    </row>
    <row r="6489" spans="33:38">
      <c r="AG6489"/>
      <c r="AK6489" s="36">
        <v>5817</v>
      </c>
      <c r="AL6489" s="7">
        <v>130</v>
      </c>
    </row>
    <row r="6490" spans="33:38">
      <c r="AG6490"/>
      <c r="AK6490" s="36">
        <v>5826</v>
      </c>
      <c r="AL6490" s="7">
        <v>130</v>
      </c>
    </row>
    <row r="6491" spans="33:38">
      <c r="AG6491"/>
      <c r="AK6491" s="36">
        <v>5605.5</v>
      </c>
      <c r="AL6491" s="7">
        <v>120</v>
      </c>
    </row>
    <row r="6492" spans="33:38">
      <c r="AG6492"/>
      <c r="AK6492" s="36">
        <v>5866.5</v>
      </c>
      <c r="AL6492" s="7">
        <v>130</v>
      </c>
    </row>
    <row r="6493" spans="33:38">
      <c r="AG6493"/>
      <c r="AK6493" s="36">
        <v>6043.5</v>
      </c>
      <c r="AL6493" s="7">
        <v>140</v>
      </c>
    </row>
    <row r="6494" spans="33:38">
      <c r="AG6494"/>
      <c r="AK6494" s="36">
        <v>5818.5</v>
      </c>
      <c r="AL6494" s="7">
        <v>130</v>
      </c>
    </row>
    <row r="6495" spans="33:38">
      <c r="AG6495"/>
      <c r="AK6495" s="36">
        <v>5566.5</v>
      </c>
      <c r="AL6495" s="7">
        <v>120</v>
      </c>
    </row>
    <row r="6496" spans="33:38">
      <c r="AG6496"/>
      <c r="AK6496" s="36">
        <v>5110.5</v>
      </c>
      <c r="AL6496" s="7">
        <v>95</v>
      </c>
    </row>
    <row r="6497" spans="33:38">
      <c r="AG6497"/>
      <c r="AK6497" s="36">
        <v>4714.5</v>
      </c>
      <c r="AL6497" s="7">
        <v>90</v>
      </c>
    </row>
    <row r="6498" spans="33:38">
      <c r="AG6498"/>
      <c r="AK6498" s="36">
        <v>4485</v>
      </c>
      <c r="AL6498" s="7">
        <v>90</v>
      </c>
    </row>
    <row r="6499" spans="33:38">
      <c r="AG6499"/>
      <c r="AK6499" s="36">
        <v>4314</v>
      </c>
      <c r="AL6499" s="7">
        <v>90</v>
      </c>
    </row>
    <row r="6500" spans="33:38">
      <c r="AG6500"/>
      <c r="AK6500" s="36">
        <v>4069.5</v>
      </c>
      <c r="AL6500" s="7">
        <v>90</v>
      </c>
    </row>
    <row r="6501" spans="33:38">
      <c r="AG6501"/>
      <c r="AK6501" s="36">
        <v>4045.5</v>
      </c>
      <c r="AL6501" s="7">
        <v>90</v>
      </c>
    </row>
    <row r="6502" spans="33:38">
      <c r="AG6502"/>
      <c r="AK6502" s="36">
        <v>4005</v>
      </c>
      <c r="AL6502" s="7">
        <v>90</v>
      </c>
    </row>
    <row r="6503" spans="33:38">
      <c r="AG6503"/>
      <c r="AK6503" s="36">
        <v>4161</v>
      </c>
      <c r="AL6503" s="7">
        <v>90</v>
      </c>
    </row>
    <row r="6504" spans="33:38">
      <c r="AG6504"/>
      <c r="AK6504" s="36">
        <v>4224</v>
      </c>
      <c r="AL6504" s="7">
        <v>90</v>
      </c>
    </row>
    <row r="6505" spans="33:38">
      <c r="AG6505"/>
      <c r="AK6505" s="36">
        <v>3951</v>
      </c>
      <c r="AL6505" s="7">
        <v>90</v>
      </c>
    </row>
    <row r="6506" spans="33:38">
      <c r="AG6506"/>
      <c r="AK6506" s="36">
        <v>5035.5</v>
      </c>
      <c r="AL6506" s="7">
        <v>90</v>
      </c>
    </row>
    <row r="6507" spans="33:38">
      <c r="AG6507"/>
      <c r="AK6507" s="36">
        <v>5644.5</v>
      </c>
      <c r="AL6507" s="7">
        <v>120</v>
      </c>
    </row>
    <row r="6508" spans="33:38">
      <c r="AG6508"/>
      <c r="AK6508" s="36">
        <v>5859</v>
      </c>
      <c r="AL6508" s="7">
        <v>130</v>
      </c>
    </row>
    <row r="6509" spans="33:38">
      <c r="AG6509"/>
      <c r="AK6509" s="36">
        <v>6054</v>
      </c>
      <c r="AL6509" s="7">
        <v>140</v>
      </c>
    </row>
    <row r="6510" spans="33:38">
      <c r="AG6510"/>
      <c r="AK6510" s="36">
        <v>5821.5</v>
      </c>
      <c r="AL6510" s="7">
        <v>130</v>
      </c>
    </row>
    <row r="6511" spans="33:38">
      <c r="AG6511"/>
      <c r="AK6511" s="36">
        <v>5979</v>
      </c>
      <c r="AL6511" s="7">
        <v>140</v>
      </c>
    </row>
    <row r="6512" spans="33:38">
      <c r="AG6512"/>
      <c r="AK6512" s="36">
        <v>6064.5</v>
      </c>
      <c r="AL6512" s="7">
        <v>140</v>
      </c>
    </row>
    <row r="6513" spans="33:38">
      <c r="AG6513"/>
      <c r="AK6513" s="36">
        <v>5889</v>
      </c>
      <c r="AL6513" s="7">
        <v>130</v>
      </c>
    </row>
    <row r="6514" spans="33:38">
      <c r="AG6514"/>
      <c r="AK6514" s="36">
        <v>5830.5</v>
      </c>
      <c r="AL6514" s="7">
        <v>130</v>
      </c>
    </row>
    <row r="6515" spans="33:38">
      <c r="AG6515"/>
      <c r="AK6515" s="36">
        <v>5220</v>
      </c>
      <c r="AL6515" s="7">
        <v>100</v>
      </c>
    </row>
    <row r="6516" spans="33:38">
      <c r="AG6516"/>
      <c r="AK6516" s="36">
        <v>5959.5</v>
      </c>
      <c r="AL6516" s="7">
        <v>140</v>
      </c>
    </row>
    <row r="6517" spans="33:38">
      <c r="AG6517"/>
      <c r="AK6517" s="36">
        <v>6118.5</v>
      </c>
      <c r="AL6517" s="7">
        <v>150</v>
      </c>
    </row>
    <row r="6518" spans="33:38">
      <c r="AG6518"/>
      <c r="AK6518" s="36">
        <v>5928</v>
      </c>
      <c r="AL6518" s="7">
        <v>140</v>
      </c>
    </row>
    <row r="6519" spans="33:38">
      <c r="AG6519"/>
      <c r="AK6519" s="36">
        <v>5665.5</v>
      </c>
      <c r="AL6519" s="7">
        <v>120</v>
      </c>
    </row>
    <row r="6520" spans="33:38">
      <c r="AG6520"/>
      <c r="AK6520" s="36">
        <v>5184</v>
      </c>
      <c r="AL6520" s="7">
        <v>95</v>
      </c>
    </row>
    <row r="6521" spans="33:38">
      <c r="AG6521"/>
      <c r="AK6521" s="36">
        <v>4863</v>
      </c>
      <c r="AL6521" s="7">
        <v>90</v>
      </c>
    </row>
    <row r="6522" spans="33:38">
      <c r="AG6522"/>
      <c r="AK6522" s="36">
        <v>4567.5</v>
      </c>
      <c r="AL6522" s="7">
        <v>90</v>
      </c>
    </row>
    <row r="6523" spans="33:38">
      <c r="AG6523"/>
      <c r="AK6523" s="36">
        <v>4404</v>
      </c>
      <c r="AL6523" s="7">
        <v>90</v>
      </c>
    </row>
    <row r="6524" spans="33:38">
      <c r="AG6524"/>
      <c r="AK6524" s="36">
        <v>4237.5</v>
      </c>
      <c r="AL6524" s="7">
        <v>90</v>
      </c>
    </row>
    <row r="6525" spans="33:38">
      <c r="AG6525"/>
      <c r="AK6525" s="36">
        <v>4140</v>
      </c>
      <c r="AL6525" s="7">
        <v>90</v>
      </c>
    </row>
    <row r="6526" spans="33:38">
      <c r="AG6526"/>
      <c r="AK6526" s="36">
        <v>4051.5</v>
      </c>
      <c r="AL6526" s="7">
        <v>90</v>
      </c>
    </row>
    <row r="6527" spans="33:38">
      <c r="AG6527"/>
      <c r="AK6527" s="36">
        <v>4104</v>
      </c>
      <c r="AL6527" s="7">
        <v>90</v>
      </c>
    </row>
    <row r="6528" spans="33:38">
      <c r="AG6528"/>
      <c r="AK6528" s="36">
        <v>4120.5</v>
      </c>
      <c r="AL6528" s="7">
        <v>90</v>
      </c>
    </row>
    <row r="6529" spans="33:38">
      <c r="AG6529"/>
      <c r="AK6529" s="36">
        <v>4173</v>
      </c>
      <c r="AL6529" s="7">
        <v>90</v>
      </c>
    </row>
    <row r="6530" spans="33:38">
      <c r="AG6530"/>
      <c r="AK6530" s="36">
        <v>4599</v>
      </c>
      <c r="AL6530" s="7">
        <v>90</v>
      </c>
    </row>
    <row r="6531" spans="33:38">
      <c r="AG6531"/>
      <c r="AK6531" s="36">
        <v>5103</v>
      </c>
      <c r="AL6531" s="7">
        <v>95</v>
      </c>
    </row>
    <row r="6532" spans="33:38">
      <c r="AG6532"/>
      <c r="AK6532" s="36">
        <v>5385</v>
      </c>
      <c r="AL6532" s="7">
        <v>105</v>
      </c>
    </row>
    <row r="6533" spans="33:38">
      <c r="AG6533"/>
      <c r="AK6533" s="36">
        <v>5631</v>
      </c>
      <c r="AL6533" s="7">
        <v>120</v>
      </c>
    </row>
    <row r="6534" spans="33:38">
      <c r="AG6534"/>
      <c r="AK6534" s="36">
        <v>5523</v>
      </c>
      <c r="AL6534" s="7">
        <v>110</v>
      </c>
    </row>
    <row r="6535" spans="33:38">
      <c r="AG6535"/>
      <c r="AK6535" s="36">
        <v>5484</v>
      </c>
      <c r="AL6535" s="7">
        <v>110</v>
      </c>
    </row>
    <row r="6536" spans="33:38">
      <c r="AG6536"/>
      <c r="AK6536" s="36">
        <v>5523</v>
      </c>
      <c r="AL6536" s="7">
        <v>110</v>
      </c>
    </row>
    <row r="6537" spans="33:38">
      <c r="AG6537"/>
      <c r="AK6537" s="36">
        <v>5310</v>
      </c>
      <c r="AL6537" s="7">
        <v>100</v>
      </c>
    </row>
    <row r="6538" spans="33:38">
      <c r="AG6538"/>
      <c r="AK6538" s="36">
        <v>5190</v>
      </c>
      <c r="AL6538" s="7">
        <v>95</v>
      </c>
    </row>
    <row r="6539" spans="33:38">
      <c r="AG6539"/>
      <c r="AK6539" s="36">
        <v>4947</v>
      </c>
      <c r="AL6539" s="7">
        <v>90</v>
      </c>
    </row>
    <row r="6540" spans="33:38">
      <c r="AG6540"/>
      <c r="AK6540" s="36">
        <v>5424</v>
      </c>
      <c r="AL6540" s="7">
        <v>105</v>
      </c>
    </row>
    <row r="6541" spans="33:38">
      <c r="AG6541"/>
      <c r="AK6541" s="36">
        <v>5725.5</v>
      </c>
      <c r="AL6541" s="7">
        <v>130</v>
      </c>
    </row>
    <row r="6542" spans="33:38">
      <c r="AG6542"/>
      <c r="AK6542" s="36">
        <v>5674.5</v>
      </c>
      <c r="AL6542" s="7">
        <v>120</v>
      </c>
    </row>
    <row r="6543" spans="33:38">
      <c r="AG6543"/>
      <c r="AK6543" s="36">
        <v>5499</v>
      </c>
      <c r="AL6543" s="7">
        <v>110</v>
      </c>
    </row>
    <row r="6544" spans="33:38">
      <c r="AG6544"/>
      <c r="AK6544" s="36">
        <v>5089.5</v>
      </c>
      <c r="AL6544" s="7">
        <v>90</v>
      </c>
    </row>
    <row r="6545" spans="33:38">
      <c r="AG6545"/>
      <c r="AK6545" s="36">
        <v>4815</v>
      </c>
      <c r="AL6545" s="7">
        <v>90</v>
      </c>
    </row>
    <row r="6546" spans="33:38">
      <c r="AG6546"/>
      <c r="AK6546" s="36">
        <v>4519.5</v>
      </c>
      <c r="AL6546" s="7">
        <v>90</v>
      </c>
    </row>
    <row r="6547" spans="33:38">
      <c r="AG6547"/>
      <c r="AK6547" s="36">
        <v>4339.5</v>
      </c>
      <c r="AL6547" s="7">
        <v>90</v>
      </c>
    </row>
    <row r="6548" spans="33:38">
      <c r="AG6548"/>
      <c r="AK6548" s="36">
        <v>4179</v>
      </c>
      <c r="AL6548" s="7">
        <v>90</v>
      </c>
    </row>
    <row r="6549" spans="33:38">
      <c r="AG6549"/>
      <c r="AK6549" s="36">
        <v>4042.5</v>
      </c>
      <c r="AL6549" s="7">
        <v>90</v>
      </c>
    </row>
    <row r="6550" spans="33:38">
      <c r="AG6550"/>
      <c r="AK6550" s="36">
        <v>4045.5</v>
      </c>
      <c r="AL6550" s="7">
        <v>90</v>
      </c>
    </row>
    <row r="6551" spans="33:38">
      <c r="AG6551"/>
      <c r="AK6551" s="36">
        <v>4041</v>
      </c>
      <c r="AL6551" s="7">
        <v>90</v>
      </c>
    </row>
    <row r="6552" spans="33:38">
      <c r="AG6552"/>
      <c r="AK6552" s="36">
        <v>3823.5</v>
      </c>
      <c r="AL6552" s="7">
        <v>90</v>
      </c>
    </row>
    <row r="6553" spans="33:38">
      <c r="AG6553"/>
      <c r="AK6553" s="36">
        <v>3666</v>
      </c>
      <c r="AL6553" s="7">
        <v>90</v>
      </c>
    </row>
    <row r="6554" spans="33:38">
      <c r="AG6554"/>
      <c r="AK6554" s="36">
        <v>3709.5</v>
      </c>
      <c r="AL6554" s="7">
        <v>90</v>
      </c>
    </row>
    <row r="6555" spans="33:38">
      <c r="AG6555"/>
      <c r="AK6555" s="36">
        <v>4074</v>
      </c>
      <c r="AL6555" s="7">
        <v>90</v>
      </c>
    </row>
    <row r="6556" spans="33:38">
      <c r="AG6556"/>
      <c r="AK6556" s="36">
        <v>3997.5</v>
      </c>
      <c r="AL6556" s="7">
        <v>90</v>
      </c>
    </row>
    <row r="6557" spans="33:38">
      <c r="AG6557"/>
      <c r="AK6557" s="36">
        <v>4185</v>
      </c>
      <c r="AL6557" s="7">
        <v>90</v>
      </c>
    </row>
    <row r="6558" spans="33:38">
      <c r="AG6558"/>
      <c r="AK6558" s="36">
        <v>4101</v>
      </c>
      <c r="AL6558" s="7">
        <v>90</v>
      </c>
    </row>
    <row r="6559" spans="33:38">
      <c r="AG6559"/>
      <c r="AK6559" s="36">
        <v>4096.5</v>
      </c>
      <c r="AL6559" s="7">
        <v>90</v>
      </c>
    </row>
    <row r="6560" spans="33:38">
      <c r="AG6560"/>
      <c r="AK6560" s="36">
        <v>4119</v>
      </c>
      <c r="AL6560" s="7">
        <v>90</v>
      </c>
    </row>
    <row r="6561" spans="33:38">
      <c r="AG6561"/>
      <c r="AK6561" s="36">
        <v>4014</v>
      </c>
      <c r="AL6561" s="7">
        <v>90</v>
      </c>
    </row>
    <row r="6562" spans="33:38">
      <c r="AG6562"/>
      <c r="AK6562" s="36">
        <v>3987</v>
      </c>
      <c r="AL6562" s="7">
        <v>90</v>
      </c>
    </row>
    <row r="6563" spans="33:38">
      <c r="AG6563"/>
      <c r="AK6563" s="36">
        <v>4032</v>
      </c>
      <c r="AL6563" s="7">
        <v>90</v>
      </c>
    </row>
    <row r="6564" spans="33:38">
      <c r="AG6564"/>
      <c r="AK6564" s="36">
        <v>4792.5</v>
      </c>
      <c r="AL6564" s="7">
        <v>90</v>
      </c>
    </row>
    <row r="6565" spans="33:38">
      <c r="AG6565"/>
      <c r="AK6565" s="36">
        <v>5200.5</v>
      </c>
      <c r="AL6565" s="7">
        <v>95</v>
      </c>
    </row>
    <row r="6566" spans="33:38">
      <c r="AG6566"/>
      <c r="AK6566" s="36">
        <v>5070</v>
      </c>
      <c r="AL6566" s="7">
        <v>90</v>
      </c>
    </row>
    <row r="6567" spans="33:38">
      <c r="AG6567"/>
      <c r="AK6567" s="36">
        <v>4977</v>
      </c>
      <c r="AL6567" s="7">
        <v>90</v>
      </c>
    </row>
    <row r="6568" spans="33:38">
      <c r="AG6568"/>
      <c r="AK6568" s="36">
        <v>4656</v>
      </c>
      <c r="AL6568" s="7">
        <v>90</v>
      </c>
    </row>
    <row r="6569" spans="33:38">
      <c r="AG6569"/>
      <c r="AK6569" s="36">
        <v>4389</v>
      </c>
      <c r="AL6569" s="7">
        <v>90</v>
      </c>
    </row>
    <row r="6570" spans="33:38">
      <c r="AG6570"/>
      <c r="AK6570" s="36">
        <v>4135.5</v>
      </c>
      <c r="AL6570" s="7">
        <v>90</v>
      </c>
    </row>
    <row r="6571" spans="33:38">
      <c r="AG6571"/>
      <c r="AK6571" s="36">
        <v>3961.5</v>
      </c>
      <c r="AL6571" s="7">
        <v>90</v>
      </c>
    </row>
    <row r="6572" spans="33:38">
      <c r="AG6572"/>
      <c r="AK6572" s="36">
        <v>3831</v>
      </c>
      <c r="AL6572" s="7">
        <v>90</v>
      </c>
    </row>
    <row r="6573" spans="33:38">
      <c r="AG6573"/>
      <c r="AK6573" s="36">
        <v>3762</v>
      </c>
      <c r="AL6573" s="7">
        <v>90</v>
      </c>
    </row>
    <row r="6574" spans="33:38">
      <c r="AG6574"/>
      <c r="AK6574" s="36">
        <v>3765</v>
      </c>
      <c r="AL6574" s="7">
        <v>90</v>
      </c>
    </row>
    <row r="6575" spans="33:38">
      <c r="AG6575"/>
      <c r="AK6575" s="36">
        <v>3975</v>
      </c>
      <c r="AL6575" s="7">
        <v>90</v>
      </c>
    </row>
    <row r="6576" spans="33:38">
      <c r="AG6576"/>
      <c r="AK6576" s="36">
        <v>4051.5</v>
      </c>
      <c r="AL6576" s="7">
        <v>90</v>
      </c>
    </row>
    <row r="6577" spans="33:38">
      <c r="AG6577"/>
      <c r="AK6577" s="36">
        <v>4140</v>
      </c>
      <c r="AL6577" s="7">
        <v>90</v>
      </c>
    </row>
    <row r="6578" spans="33:38">
      <c r="AG6578"/>
      <c r="AK6578" s="36">
        <v>4999.5</v>
      </c>
      <c r="AL6578" s="7">
        <v>90</v>
      </c>
    </row>
    <row r="6579" spans="33:38">
      <c r="AG6579"/>
      <c r="AK6579" s="36">
        <v>5505</v>
      </c>
      <c r="AL6579" s="7">
        <v>110</v>
      </c>
    </row>
    <row r="6580" spans="33:38">
      <c r="AG6580"/>
      <c r="AK6580" s="36">
        <v>5821.5</v>
      </c>
      <c r="AL6580" s="7">
        <v>130</v>
      </c>
    </row>
    <row r="6581" spans="33:38">
      <c r="AG6581"/>
      <c r="AK6581" s="36">
        <v>5920.5</v>
      </c>
      <c r="AL6581" s="7">
        <v>140</v>
      </c>
    </row>
    <row r="6582" spans="33:38">
      <c r="AG6582"/>
      <c r="AK6582" s="36">
        <v>5664</v>
      </c>
      <c r="AL6582" s="7">
        <v>120</v>
      </c>
    </row>
    <row r="6583" spans="33:38">
      <c r="AG6583"/>
      <c r="AK6583" s="36">
        <v>5700</v>
      </c>
      <c r="AL6583" s="7">
        <v>120</v>
      </c>
    </row>
    <row r="6584" spans="33:38">
      <c r="AG6584"/>
      <c r="AK6584" s="36">
        <v>5815.5</v>
      </c>
      <c r="AL6584" s="7">
        <v>130</v>
      </c>
    </row>
    <row r="6585" spans="33:38">
      <c r="AG6585"/>
      <c r="AK6585" s="36">
        <v>5769</v>
      </c>
      <c r="AL6585" s="7">
        <v>130</v>
      </c>
    </row>
    <row r="6586" spans="33:38">
      <c r="AG6586"/>
      <c r="AK6586" s="36">
        <v>5749.5</v>
      </c>
      <c r="AL6586" s="7">
        <v>130</v>
      </c>
    </row>
    <row r="6587" spans="33:38">
      <c r="AG6587"/>
      <c r="AK6587" s="36">
        <v>5661</v>
      </c>
      <c r="AL6587" s="7">
        <v>120</v>
      </c>
    </row>
    <row r="6588" spans="33:38">
      <c r="AG6588"/>
      <c r="AK6588" s="36">
        <v>6034.5</v>
      </c>
      <c r="AL6588" s="7">
        <v>140</v>
      </c>
    </row>
    <row r="6589" spans="33:38">
      <c r="AG6589"/>
      <c r="AK6589" s="36">
        <v>6094.5</v>
      </c>
      <c r="AL6589" s="7">
        <v>150</v>
      </c>
    </row>
    <row r="6590" spans="33:38">
      <c r="AG6590"/>
      <c r="AK6590" s="36">
        <v>5877</v>
      </c>
      <c r="AL6590" s="7">
        <v>130</v>
      </c>
    </row>
    <row r="6591" spans="33:38">
      <c r="AG6591"/>
      <c r="AK6591" s="36">
        <v>5665.5</v>
      </c>
      <c r="AL6591" s="7">
        <v>120</v>
      </c>
    </row>
    <row r="6592" spans="33:38">
      <c r="AG6592"/>
      <c r="AK6592" s="36">
        <v>5161.5</v>
      </c>
      <c r="AL6592" s="7">
        <v>95</v>
      </c>
    </row>
    <row r="6593" spans="33:38">
      <c r="AG6593"/>
      <c r="AK6593" s="36">
        <v>4801.5</v>
      </c>
      <c r="AL6593" s="7">
        <v>90</v>
      </c>
    </row>
    <row r="6594" spans="33:38">
      <c r="AG6594"/>
      <c r="AK6594" s="36">
        <v>4461</v>
      </c>
      <c r="AL6594" s="7">
        <v>90</v>
      </c>
    </row>
    <row r="6595" spans="33:38">
      <c r="AG6595"/>
      <c r="AK6595" s="36">
        <v>4288.5</v>
      </c>
      <c r="AL6595" s="7">
        <v>90</v>
      </c>
    </row>
    <row r="6596" spans="33:38">
      <c r="AG6596"/>
      <c r="AK6596" s="36">
        <v>4093.5</v>
      </c>
      <c r="AL6596" s="7">
        <v>90</v>
      </c>
    </row>
    <row r="6597" spans="33:38">
      <c r="AG6597"/>
      <c r="AK6597" s="36">
        <v>3996</v>
      </c>
      <c r="AL6597" s="7">
        <v>90</v>
      </c>
    </row>
    <row r="6598" spans="33:38">
      <c r="AG6598"/>
      <c r="AK6598" s="36">
        <v>3996</v>
      </c>
      <c r="AL6598" s="7">
        <v>90</v>
      </c>
    </row>
    <row r="6599" spans="33:38">
      <c r="AG6599"/>
      <c r="AK6599" s="36">
        <v>4107</v>
      </c>
      <c r="AL6599" s="7">
        <v>90</v>
      </c>
    </row>
    <row r="6600" spans="33:38">
      <c r="AG6600"/>
      <c r="AK6600" s="36">
        <v>4204.5</v>
      </c>
      <c r="AL6600" s="7">
        <v>90</v>
      </c>
    </row>
    <row r="6601" spans="33:38">
      <c r="AG6601"/>
      <c r="AK6601" s="36">
        <v>4206</v>
      </c>
      <c r="AL6601" s="7">
        <v>90</v>
      </c>
    </row>
    <row r="6602" spans="33:38">
      <c r="AG6602"/>
      <c r="AK6602" s="36">
        <v>4918.5</v>
      </c>
      <c r="AL6602" s="7">
        <v>90</v>
      </c>
    </row>
    <row r="6603" spans="33:38">
      <c r="AG6603"/>
      <c r="AK6603" s="36">
        <v>5427</v>
      </c>
      <c r="AL6603" s="7">
        <v>110</v>
      </c>
    </row>
    <row r="6604" spans="33:38">
      <c r="AG6604"/>
      <c r="AK6604" s="36">
        <v>5743.5</v>
      </c>
      <c r="AL6604" s="7">
        <v>130</v>
      </c>
    </row>
    <row r="6605" spans="33:38">
      <c r="AG6605"/>
      <c r="AK6605" s="36">
        <v>5982</v>
      </c>
      <c r="AL6605" s="7">
        <v>140</v>
      </c>
    </row>
    <row r="6606" spans="33:38">
      <c r="AG6606"/>
      <c r="AK6606" s="36">
        <v>5749.5</v>
      </c>
      <c r="AL6606" s="7">
        <v>130</v>
      </c>
    </row>
    <row r="6607" spans="33:38">
      <c r="AG6607"/>
      <c r="AK6607" s="36">
        <v>5820</v>
      </c>
      <c r="AL6607" s="7">
        <v>130</v>
      </c>
    </row>
    <row r="6608" spans="33:38">
      <c r="AG6608"/>
      <c r="AK6608" s="36">
        <v>5961</v>
      </c>
      <c r="AL6608" s="7">
        <v>140</v>
      </c>
    </row>
    <row r="6609" spans="33:38">
      <c r="AG6609"/>
      <c r="AK6609" s="36">
        <v>5883</v>
      </c>
      <c r="AL6609" s="7">
        <v>130</v>
      </c>
    </row>
    <row r="6610" spans="33:38">
      <c r="AG6610"/>
      <c r="AK6610" s="36">
        <v>5725.5</v>
      </c>
      <c r="AL6610" s="7">
        <v>130</v>
      </c>
    </row>
    <row r="6611" spans="33:38">
      <c r="AG6611"/>
      <c r="AK6611" s="36">
        <v>5652</v>
      </c>
      <c r="AL6611" s="7">
        <v>120</v>
      </c>
    </row>
    <row r="6612" spans="33:38">
      <c r="AG6612"/>
      <c r="AK6612" s="36">
        <v>6040.5</v>
      </c>
      <c r="AL6612" s="7">
        <v>140</v>
      </c>
    </row>
    <row r="6613" spans="33:38">
      <c r="AG6613"/>
      <c r="AK6613" s="36">
        <v>6130.5</v>
      </c>
      <c r="AL6613" s="7">
        <v>150</v>
      </c>
    </row>
    <row r="6614" spans="33:38">
      <c r="AG6614"/>
      <c r="AK6614" s="36">
        <v>5997</v>
      </c>
      <c r="AL6614" s="7">
        <v>140</v>
      </c>
    </row>
    <row r="6615" spans="33:38">
      <c r="AG6615"/>
      <c r="AK6615" s="36">
        <v>5661</v>
      </c>
      <c r="AL6615" s="7">
        <v>120</v>
      </c>
    </row>
    <row r="6616" spans="33:38">
      <c r="AG6616"/>
      <c r="AK6616" s="36">
        <v>5301</v>
      </c>
      <c r="AL6616" s="7">
        <v>100</v>
      </c>
    </row>
    <row r="6617" spans="33:38">
      <c r="AG6617"/>
      <c r="AK6617" s="36">
        <v>4906.5</v>
      </c>
      <c r="AL6617" s="7">
        <v>90</v>
      </c>
    </row>
    <row r="6618" spans="33:38">
      <c r="AG6618"/>
      <c r="AK6618" s="36">
        <v>4573.5</v>
      </c>
      <c r="AL6618" s="7">
        <v>90</v>
      </c>
    </row>
    <row r="6619" spans="33:38">
      <c r="AG6619"/>
      <c r="AK6619" s="36">
        <v>4410</v>
      </c>
      <c r="AL6619" s="7">
        <v>90</v>
      </c>
    </row>
    <row r="6620" spans="33:38">
      <c r="AG6620"/>
      <c r="AK6620" s="36">
        <v>4231.5</v>
      </c>
      <c r="AL6620" s="7">
        <v>90</v>
      </c>
    </row>
    <row r="6621" spans="33:38">
      <c r="AG6621"/>
      <c r="AK6621" s="36">
        <v>4182</v>
      </c>
      <c r="AL6621" s="7">
        <v>90</v>
      </c>
    </row>
    <row r="6622" spans="33:38">
      <c r="AG6622"/>
      <c r="AK6622" s="36">
        <v>4128</v>
      </c>
      <c r="AL6622" s="7">
        <v>90</v>
      </c>
    </row>
    <row r="6623" spans="33:38">
      <c r="AG6623"/>
      <c r="AK6623" s="36">
        <v>4279.5</v>
      </c>
      <c r="AL6623" s="7">
        <v>90</v>
      </c>
    </row>
    <row r="6624" spans="33:38">
      <c r="AG6624"/>
      <c r="AK6624" s="36">
        <v>4290</v>
      </c>
      <c r="AL6624" s="7">
        <v>90</v>
      </c>
    </row>
    <row r="6625" spans="33:38">
      <c r="AG6625"/>
      <c r="AK6625" s="36">
        <v>4414.5</v>
      </c>
      <c r="AL6625" s="7">
        <v>90</v>
      </c>
    </row>
    <row r="6626" spans="33:38">
      <c r="AG6626"/>
      <c r="AK6626" s="36">
        <v>5098.5</v>
      </c>
      <c r="AL6626" s="7">
        <v>90</v>
      </c>
    </row>
    <row r="6627" spans="33:38">
      <c r="AG6627"/>
      <c r="AK6627" s="36">
        <v>5595</v>
      </c>
      <c r="AL6627" s="7">
        <v>120</v>
      </c>
    </row>
    <row r="6628" spans="33:38">
      <c r="AG6628"/>
      <c r="AK6628" s="36">
        <v>5877</v>
      </c>
      <c r="AL6628" s="7">
        <v>130</v>
      </c>
    </row>
    <row r="6629" spans="33:38">
      <c r="AG6629"/>
      <c r="AK6629" s="36">
        <v>6061.5</v>
      </c>
      <c r="AL6629" s="7">
        <v>140</v>
      </c>
    </row>
    <row r="6630" spans="33:38">
      <c r="AG6630"/>
      <c r="AK6630" s="36">
        <v>5914.5</v>
      </c>
      <c r="AL6630" s="7">
        <v>140</v>
      </c>
    </row>
    <row r="6631" spans="33:38">
      <c r="AG6631"/>
      <c r="AK6631" s="36">
        <v>5958</v>
      </c>
      <c r="AL6631" s="7">
        <v>140</v>
      </c>
    </row>
    <row r="6632" spans="33:38">
      <c r="AG6632"/>
      <c r="AK6632" s="36">
        <v>6048</v>
      </c>
      <c r="AL6632" s="7">
        <v>140</v>
      </c>
    </row>
    <row r="6633" spans="33:38">
      <c r="AG6633"/>
      <c r="AK6633" s="36">
        <v>5866.5</v>
      </c>
      <c r="AL6633" s="7">
        <v>130</v>
      </c>
    </row>
    <row r="6634" spans="33:38">
      <c r="AG6634"/>
      <c r="AK6634" s="36">
        <v>5796</v>
      </c>
      <c r="AL6634" s="7">
        <v>130</v>
      </c>
    </row>
    <row r="6635" spans="33:38">
      <c r="AG6635"/>
      <c r="AK6635" s="36">
        <v>5709</v>
      </c>
      <c r="AL6635" s="7">
        <v>120</v>
      </c>
    </row>
    <row r="6636" spans="33:38">
      <c r="AG6636"/>
      <c r="AK6636" s="36">
        <v>6118.5</v>
      </c>
      <c r="AL6636" s="7">
        <v>150</v>
      </c>
    </row>
    <row r="6637" spans="33:38">
      <c r="AG6637"/>
      <c r="AK6637" s="36">
        <v>6259.5</v>
      </c>
      <c r="AL6637" s="7">
        <v>160</v>
      </c>
    </row>
    <row r="6638" spans="33:38">
      <c r="AG6638"/>
      <c r="AK6638" s="36">
        <v>6088.5</v>
      </c>
      <c r="AL6638" s="7">
        <v>150</v>
      </c>
    </row>
    <row r="6639" spans="33:38">
      <c r="AG6639"/>
      <c r="AK6639" s="36">
        <v>5824.5</v>
      </c>
      <c r="AL6639" s="7">
        <v>130</v>
      </c>
    </row>
    <row r="6640" spans="33:38">
      <c r="AG6640"/>
      <c r="AK6640" s="36">
        <v>5355</v>
      </c>
      <c r="AL6640" s="7">
        <v>105</v>
      </c>
    </row>
    <row r="6641" spans="33:38">
      <c r="AG6641"/>
      <c r="AK6641" s="36">
        <v>4948.5</v>
      </c>
      <c r="AL6641" s="7">
        <v>90</v>
      </c>
    </row>
    <row r="6642" spans="33:38">
      <c r="AG6642"/>
      <c r="AK6642" s="36">
        <v>4545</v>
      </c>
      <c r="AL6642" s="7">
        <v>90</v>
      </c>
    </row>
    <row r="6643" spans="33:38">
      <c r="AG6643"/>
      <c r="AK6643" s="36">
        <v>4410</v>
      </c>
      <c r="AL6643" s="7">
        <v>90</v>
      </c>
    </row>
    <row r="6644" spans="33:38">
      <c r="AG6644"/>
      <c r="AK6644" s="36">
        <v>4231.5</v>
      </c>
      <c r="AL6644" s="7">
        <v>90</v>
      </c>
    </row>
    <row r="6645" spans="33:38">
      <c r="AG6645"/>
      <c r="AK6645" s="36">
        <v>4182</v>
      </c>
      <c r="AL6645" s="7">
        <v>90</v>
      </c>
    </row>
    <row r="6646" spans="33:38">
      <c r="AG6646"/>
      <c r="AK6646" s="36">
        <v>4128</v>
      </c>
      <c r="AL6646" s="7">
        <v>90</v>
      </c>
    </row>
    <row r="6647" spans="33:38">
      <c r="AG6647"/>
      <c r="AK6647" s="36">
        <v>4279.5</v>
      </c>
      <c r="AL6647" s="7">
        <v>90</v>
      </c>
    </row>
    <row r="6648" spans="33:38">
      <c r="AG6648"/>
      <c r="AK6648" s="36">
        <v>4290</v>
      </c>
      <c r="AL6648" s="7">
        <v>90</v>
      </c>
    </row>
    <row r="6649" spans="33:38">
      <c r="AG6649"/>
      <c r="AK6649" s="36">
        <v>4414.5</v>
      </c>
      <c r="AL6649" s="7">
        <v>90</v>
      </c>
    </row>
    <row r="6650" spans="33:38">
      <c r="AG6650"/>
      <c r="AK6650" s="36">
        <v>5098.5</v>
      </c>
      <c r="AL6650" s="7">
        <v>90</v>
      </c>
    </row>
    <row r="6651" spans="33:38">
      <c r="AG6651"/>
      <c r="AK6651" s="36">
        <v>5595</v>
      </c>
      <c r="AL6651" s="7">
        <v>120</v>
      </c>
    </row>
    <row r="6652" spans="33:38">
      <c r="AG6652"/>
      <c r="AK6652" s="36">
        <v>5877</v>
      </c>
      <c r="AL6652" s="7">
        <v>130</v>
      </c>
    </row>
    <row r="6653" spans="33:38">
      <c r="AG6653"/>
      <c r="AK6653" s="36">
        <v>6061.5</v>
      </c>
      <c r="AL6653" s="7">
        <v>140</v>
      </c>
    </row>
    <row r="6654" spans="33:38">
      <c r="AG6654"/>
      <c r="AK6654" s="36">
        <v>5914.5</v>
      </c>
      <c r="AL6654" s="7">
        <v>140</v>
      </c>
    </row>
    <row r="6655" spans="33:38">
      <c r="AG6655"/>
      <c r="AK6655" s="36">
        <v>5958</v>
      </c>
      <c r="AL6655" s="7">
        <v>140</v>
      </c>
    </row>
    <row r="6656" spans="33:38">
      <c r="AG6656"/>
      <c r="AK6656" s="36">
        <v>6048</v>
      </c>
      <c r="AL6656" s="7">
        <v>140</v>
      </c>
    </row>
    <row r="6657" spans="33:38">
      <c r="AG6657"/>
      <c r="AK6657" s="36">
        <v>5866.5</v>
      </c>
      <c r="AL6657" s="7">
        <v>130</v>
      </c>
    </row>
    <row r="6658" spans="33:38">
      <c r="AG6658"/>
      <c r="AK6658" s="36">
        <v>5796</v>
      </c>
      <c r="AL6658" s="7">
        <v>130</v>
      </c>
    </row>
    <row r="6659" spans="33:38">
      <c r="AG6659"/>
      <c r="AK6659" s="36">
        <v>5709</v>
      </c>
      <c r="AL6659" s="7">
        <v>120</v>
      </c>
    </row>
    <row r="6660" spans="33:38">
      <c r="AG6660"/>
      <c r="AK6660" s="36">
        <v>6118.5</v>
      </c>
      <c r="AL6660" s="7">
        <v>150</v>
      </c>
    </row>
    <row r="6661" spans="33:38">
      <c r="AG6661"/>
      <c r="AK6661" s="36">
        <v>6259.5</v>
      </c>
      <c r="AL6661" s="7">
        <v>160</v>
      </c>
    </row>
    <row r="6662" spans="33:38">
      <c r="AG6662"/>
      <c r="AK6662" s="36">
        <v>6088.5</v>
      </c>
      <c r="AL6662" s="7">
        <v>150</v>
      </c>
    </row>
    <row r="6663" spans="33:38">
      <c r="AG6663"/>
      <c r="AK6663" s="36">
        <v>5824.5</v>
      </c>
      <c r="AL6663" s="7">
        <v>130</v>
      </c>
    </row>
    <row r="6664" spans="33:38">
      <c r="AG6664"/>
      <c r="AK6664" s="36">
        <v>5355</v>
      </c>
      <c r="AL6664" s="7">
        <v>105</v>
      </c>
    </row>
    <row r="6665" spans="33:38">
      <c r="AG6665"/>
      <c r="AK6665" s="36">
        <v>4948.5</v>
      </c>
      <c r="AL6665" s="7">
        <v>90</v>
      </c>
    </row>
    <row r="6666" spans="33:38">
      <c r="AG6666"/>
      <c r="AK6666" s="36">
        <v>4545</v>
      </c>
      <c r="AL6666" s="7">
        <v>90</v>
      </c>
    </row>
    <row r="6667" spans="33:38">
      <c r="AG6667"/>
      <c r="AK6667" s="36">
        <v>4410</v>
      </c>
      <c r="AL6667" s="7">
        <v>90</v>
      </c>
    </row>
    <row r="6668" spans="33:38">
      <c r="AG6668"/>
      <c r="AK6668" s="36">
        <v>4231.5</v>
      </c>
      <c r="AL6668" s="7">
        <v>90</v>
      </c>
    </row>
    <row r="6669" spans="33:38">
      <c r="AG6669"/>
      <c r="AK6669" s="36">
        <v>4182</v>
      </c>
      <c r="AL6669" s="7">
        <v>90</v>
      </c>
    </row>
    <row r="6670" spans="33:38">
      <c r="AG6670"/>
      <c r="AK6670" s="36">
        <v>4128</v>
      </c>
      <c r="AL6670" s="7">
        <v>90</v>
      </c>
    </row>
    <row r="6671" spans="33:38">
      <c r="AG6671"/>
      <c r="AK6671" s="36">
        <v>4279.5</v>
      </c>
      <c r="AL6671" s="7">
        <v>90</v>
      </c>
    </row>
    <row r="6672" spans="33:38">
      <c r="AG6672"/>
      <c r="AK6672" s="36">
        <v>4290</v>
      </c>
      <c r="AL6672" s="7">
        <v>90</v>
      </c>
    </row>
    <row r="6673" spans="33:38">
      <c r="AG6673"/>
      <c r="AK6673" s="36">
        <v>4414.5</v>
      </c>
      <c r="AL6673" s="7">
        <v>90</v>
      </c>
    </row>
    <row r="6674" spans="33:38">
      <c r="AG6674"/>
      <c r="AK6674" s="36">
        <v>5098.5</v>
      </c>
      <c r="AL6674" s="7">
        <v>90</v>
      </c>
    </row>
    <row r="6675" spans="33:38">
      <c r="AG6675"/>
      <c r="AK6675" s="36">
        <v>5595</v>
      </c>
      <c r="AL6675" s="7">
        <v>120</v>
      </c>
    </row>
    <row r="6676" spans="33:38">
      <c r="AG6676"/>
      <c r="AK6676" s="36">
        <v>5877</v>
      </c>
      <c r="AL6676" s="7">
        <v>130</v>
      </c>
    </row>
    <row r="6677" spans="33:38">
      <c r="AG6677"/>
      <c r="AK6677" s="36">
        <v>6061.5</v>
      </c>
      <c r="AL6677" s="7">
        <v>140</v>
      </c>
    </row>
    <row r="6678" spans="33:38">
      <c r="AG6678"/>
      <c r="AK6678" s="36">
        <v>5914.5</v>
      </c>
      <c r="AL6678" s="7">
        <v>140</v>
      </c>
    </row>
    <row r="6679" spans="33:38">
      <c r="AG6679"/>
      <c r="AK6679" s="36">
        <v>5958</v>
      </c>
      <c r="AL6679" s="7">
        <v>140</v>
      </c>
    </row>
    <row r="6680" spans="33:38">
      <c r="AG6680"/>
      <c r="AK6680" s="36">
        <v>6048</v>
      </c>
      <c r="AL6680" s="7">
        <v>140</v>
      </c>
    </row>
    <row r="6681" spans="33:38">
      <c r="AG6681"/>
      <c r="AK6681" s="36">
        <v>5866.5</v>
      </c>
      <c r="AL6681" s="7">
        <v>130</v>
      </c>
    </row>
    <row r="6682" spans="33:38">
      <c r="AG6682"/>
      <c r="AK6682" s="36">
        <v>5796</v>
      </c>
      <c r="AL6682" s="7">
        <v>130</v>
      </c>
    </row>
    <row r="6683" spans="33:38">
      <c r="AG6683"/>
      <c r="AK6683" s="36">
        <v>5709</v>
      </c>
      <c r="AL6683" s="7">
        <v>120</v>
      </c>
    </row>
    <row r="6684" spans="33:38">
      <c r="AG6684"/>
      <c r="AK6684" s="36">
        <v>6118.5</v>
      </c>
      <c r="AL6684" s="7">
        <v>150</v>
      </c>
    </row>
    <row r="6685" spans="33:38">
      <c r="AG6685"/>
      <c r="AK6685" s="36">
        <v>6259.5</v>
      </c>
      <c r="AL6685" s="7">
        <v>160</v>
      </c>
    </row>
    <row r="6686" spans="33:38">
      <c r="AG6686"/>
      <c r="AK6686" s="36">
        <v>6088.5</v>
      </c>
      <c r="AL6686" s="7">
        <v>150</v>
      </c>
    </row>
    <row r="6687" spans="33:38">
      <c r="AG6687"/>
      <c r="AK6687" s="36">
        <v>5824.5</v>
      </c>
      <c r="AL6687" s="7">
        <v>130</v>
      </c>
    </row>
    <row r="6688" spans="33:38">
      <c r="AG6688"/>
      <c r="AK6688" s="36">
        <v>5355</v>
      </c>
      <c r="AL6688" s="7">
        <v>105</v>
      </c>
    </row>
    <row r="6689" spans="33:38">
      <c r="AG6689"/>
      <c r="AK6689" s="36">
        <v>4948.5</v>
      </c>
      <c r="AL6689" s="7">
        <v>90</v>
      </c>
    </row>
    <row r="6690" spans="33:38">
      <c r="AG6690"/>
      <c r="AK6690" s="36">
        <v>4545</v>
      </c>
      <c r="AL6690" s="7">
        <v>90</v>
      </c>
    </row>
    <row r="6691" spans="33:38">
      <c r="AG6691"/>
      <c r="AK6691" s="36">
        <v>4314</v>
      </c>
      <c r="AL6691" s="7">
        <v>90</v>
      </c>
    </row>
    <row r="6692" spans="33:38">
      <c r="AG6692"/>
      <c r="AK6692" s="36">
        <v>4158</v>
      </c>
      <c r="AL6692" s="7">
        <v>90</v>
      </c>
    </row>
    <row r="6693" spans="33:38">
      <c r="AG6693"/>
      <c r="AK6693" s="36">
        <v>4033.5</v>
      </c>
      <c r="AL6693" s="7">
        <v>90</v>
      </c>
    </row>
    <row r="6694" spans="33:38">
      <c r="AG6694"/>
      <c r="AK6694" s="36">
        <v>3973.5</v>
      </c>
      <c r="AL6694" s="7">
        <v>90</v>
      </c>
    </row>
    <row r="6695" spans="33:38">
      <c r="AG6695"/>
      <c r="AK6695" s="36">
        <v>4057.5</v>
      </c>
      <c r="AL6695" s="7">
        <v>90</v>
      </c>
    </row>
    <row r="6696" spans="33:38">
      <c r="AG6696"/>
      <c r="AK6696" s="36">
        <v>4048.5</v>
      </c>
      <c r="AL6696" s="7">
        <v>90</v>
      </c>
    </row>
    <row r="6697" spans="33:38">
      <c r="AG6697"/>
      <c r="AK6697" s="36">
        <v>4069.5</v>
      </c>
      <c r="AL6697" s="7">
        <v>90</v>
      </c>
    </row>
    <row r="6698" spans="33:38">
      <c r="AG6698"/>
      <c r="AK6698" s="36">
        <v>4545</v>
      </c>
      <c r="AL6698" s="7">
        <v>90</v>
      </c>
    </row>
    <row r="6699" spans="33:38">
      <c r="AG6699"/>
      <c r="AK6699" s="36">
        <v>5163</v>
      </c>
      <c r="AL6699" s="7">
        <v>95</v>
      </c>
    </row>
    <row r="6700" spans="33:38">
      <c r="AG6700"/>
      <c r="AK6700" s="36">
        <v>5455.5</v>
      </c>
      <c r="AL6700" s="7">
        <v>110</v>
      </c>
    </row>
    <row r="6701" spans="33:38">
      <c r="AG6701"/>
      <c r="AK6701" s="36">
        <v>5701.5</v>
      </c>
      <c r="AL6701" s="7">
        <v>120</v>
      </c>
    </row>
    <row r="6702" spans="33:38">
      <c r="AG6702"/>
      <c r="AK6702" s="36">
        <v>5490</v>
      </c>
      <c r="AL6702" s="7">
        <v>110</v>
      </c>
    </row>
    <row r="6703" spans="33:38">
      <c r="AG6703"/>
      <c r="AK6703" s="36">
        <v>5460</v>
      </c>
      <c r="AL6703" s="7">
        <v>110</v>
      </c>
    </row>
    <row r="6704" spans="33:38">
      <c r="AG6704"/>
      <c r="AK6704" s="36">
        <v>5494.5</v>
      </c>
      <c r="AL6704" s="7">
        <v>110</v>
      </c>
    </row>
    <row r="6705" spans="33:38">
      <c r="AG6705"/>
      <c r="AK6705" s="36">
        <v>5268</v>
      </c>
      <c r="AL6705" s="7">
        <v>100</v>
      </c>
    </row>
    <row r="6706" spans="33:38">
      <c r="AG6706"/>
      <c r="AK6706" s="36">
        <v>5152.5</v>
      </c>
      <c r="AL6706" s="7">
        <v>95</v>
      </c>
    </row>
    <row r="6707" spans="33:38">
      <c r="AG6707"/>
      <c r="AK6707" s="36">
        <v>5028</v>
      </c>
      <c r="AL6707" s="7">
        <v>90</v>
      </c>
    </row>
    <row r="6708" spans="33:38">
      <c r="AG6708"/>
      <c r="AK6708" s="36">
        <v>5502</v>
      </c>
      <c r="AL6708" s="7">
        <v>110</v>
      </c>
    </row>
    <row r="6709" spans="33:38">
      <c r="AG6709"/>
      <c r="AK6709" s="36">
        <v>5662.5</v>
      </c>
      <c r="AL6709" s="7">
        <v>120</v>
      </c>
    </row>
    <row r="6710" spans="33:38">
      <c r="AG6710"/>
      <c r="AK6710" s="36">
        <v>5439</v>
      </c>
      <c r="AL6710" s="7">
        <v>110</v>
      </c>
    </row>
    <row r="6711" spans="33:38">
      <c r="AG6711"/>
      <c r="AK6711" s="36">
        <v>5332.5</v>
      </c>
      <c r="AL6711" s="7">
        <v>105</v>
      </c>
    </row>
    <row r="6712" spans="33:38">
      <c r="AG6712"/>
      <c r="AK6712" s="36">
        <v>4924.5</v>
      </c>
      <c r="AL6712" s="7">
        <v>90</v>
      </c>
    </row>
    <row r="6713" spans="33:38">
      <c r="AG6713"/>
      <c r="AK6713" s="36">
        <v>4641</v>
      </c>
      <c r="AL6713" s="7">
        <v>90</v>
      </c>
    </row>
    <row r="6714" spans="33:38">
      <c r="AG6714"/>
      <c r="AK6714" s="36">
        <v>4369.5</v>
      </c>
      <c r="AL6714" s="7">
        <v>90</v>
      </c>
    </row>
    <row r="6715" spans="33:38">
      <c r="AG6715"/>
      <c r="AK6715" s="36">
        <v>4224</v>
      </c>
      <c r="AL6715" s="7">
        <v>90</v>
      </c>
    </row>
    <row r="6716" spans="33:38">
      <c r="AG6716"/>
      <c r="AK6716" s="36">
        <v>4080</v>
      </c>
      <c r="AL6716" s="7">
        <v>90</v>
      </c>
    </row>
    <row r="6717" spans="33:38">
      <c r="AG6717"/>
      <c r="AK6717" s="36">
        <v>3997.5</v>
      </c>
      <c r="AL6717" s="7">
        <v>90</v>
      </c>
    </row>
    <row r="6718" spans="33:38">
      <c r="AG6718"/>
      <c r="AK6718" s="36">
        <v>3877.5</v>
      </c>
      <c r="AL6718" s="7">
        <v>90</v>
      </c>
    </row>
    <row r="6719" spans="33:38">
      <c r="AG6719"/>
      <c r="AK6719" s="36">
        <v>3850.5</v>
      </c>
      <c r="AL6719" s="7">
        <v>90</v>
      </c>
    </row>
    <row r="6720" spans="33:38">
      <c r="AG6720"/>
      <c r="AK6720" s="36">
        <v>3765</v>
      </c>
      <c r="AL6720" s="7">
        <v>90</v>
      </c>
    </row>
    <row r="6721" spans="33:38">
      <c r="AG6721"/>
      <c r="AK6721" s="36">
        <v>3550.5</v>
      </c>
      <c r="AL6721" s="7">
        <v>75</v>
      </c>
    </row>
    <row r="6722" spans="33:38">
      <c r="AG6722"/>
      <c r="AK6722" s="36">
        <v>3592.5</v>
      </c>
      <c r="AL6722" s="7">
        <v>75</v>
      </c>
    </row>
    <row r="6723" spans="33:38">
      <c r="AG6723"/>
      <c r="AK6723" s="36">
        <v>3820.5</v>
      </c>
      <c r="AL6723" s="7">
        <v>90</v>
      </c>
    </row>
    <row r="6724" spans="33:38">
      <c r="AG6724"/>
      <c r="AK6724" s="36">
        <v>4060.5</v>
      </c>
      <c r="AL6724" s="7">
        <v>90</v>
      </c>
    </row>
    <row r="6725" spans="33:38">
      <c r="AG6725"/>
      <c r="AK6725" s="36">
        <v>4272</v>
      </c>
      <c r="AL6725" s="7">
        <v>90</v>
      </c>
    </row>
    <row r="6726" spans="33:38">
      <c r="AG6726"/>
      <c r="AK6726" s="36">
        <v>4077</v>
      </c>
      <c r="AL6726" s="7">
        <v>90</v>
      </c>
    </row>
    <row r="6727" spans="33:38">
      <c r="AG6727"/>
      <c r="AK6727" s="36">
        <v>4167</v>
      </c>
      <c r="AL6727" s="7">
        <v>90</v>
      </c>
    </row>
    <row r="6728" spans="33:38">
      <c r="AG6728"/>
      <c r="AK6728" s="36">
        <v>4261.5</v>
      </c>
      <c r="AL6728" s="7">
        <v>90</v>
      </c>
    </row>
    <row r="6729" spans="33:38">
      <c r="AG6729"/>
      <c r="AK6729" s="36">
        <v>4180.5</v>
      </c>
      <c r="AL6729" s="7">
        <v>90</v>
      </c>
    </row>
    <row r="6730" spans="33:38">
      <c r="AG6730"/>
      <c r="AK6730" s="36">
        <v>4035</v>
      </c>
      <c r="AL6730" s="7">
        <v>90</v>
      </c>
    </row>
    <row r="6731" spans="33:38">
      <c r="AG6731"/>
      <c r="AK6731" s="36">
        <v>4056</v>
      </c>
      <c r="AL6731" s="7">
        <v>90</v>
      </c>
    </row>
    <row r="6732" spans="33:38">
      <c r="AG6732"/>
      <c r="AK6732" s="36">
        <v>4738.5</v>
      </c>
      <c r="AL6732" s="7">
        <v>90</v>
      </c>
    </row>
    <row r="6733" spans="33:38">
      <c r="AG6733"/>
      <c r="AK6733" s="36">
        <v>5055</v>
      </c>
      <c r="AL6733" s="7">
        <v>90</v>
      </c>
    </row>
    <row r="6734" spans="33:38">
      <c r="AG6734"/>
      <c r="AK6734" s="36">
        <v>5008.5</v>
      </c>
      <c r="AL6734" s="7">
        <v>90</v>
      </c>
    </row>
    <row r="6735" spans="33:38">
      <c r="AG6735"/>
      <c r="AK6735" s="36">
        <v>4872</v>
      </c>
      <c r="AL6735" s="7">
        <v>90</v>
      </c>
    </row>
    <row r="6736" spans="33:38">
      <c r="AG6736"/>
      <c r="AK6736" s="36">
        <v>4549.5</v>
      </c>
      <c r="AL6736" s="7">
        <v>90</v>
      </c>
    </row>
    <row r="6737" spans="33:38">
      <c r="AG6737"/>
      <c r="AK6737" s="36">
        <v>4245</v>
      </c>
      <c r="AL6737" s="7">
        <v>90</v>
      </c>
    </row>
    <row r="6738" spans="33:38">
      <c r="AG6738"/>
      <c r="AK6738" s="36">
        <v>3997.5</v>
      </c>
      <c r="AL6738" s="7">
        <v>90</v>
      </c>
    </row>
    <row r="6739" spans="33:38">
      <c r="AG6739"/>
      <c r="AK6739" s="36">
        <v>3858</v>
      </c>
      <c r="AL6739" s="7">
        <v>90</v>
      </c>
    </row>
    <row r="6740" spans="33:38">
      <c r="AG6740"/>
      <c r="AK6740" s="36">
        <v>3706.5</v>
      </c>
      <c r="AL6740" s="7">
        <v>90</v>
      </c>
    </row>
    <row r="6741" spans="33:38">
      <c r="AG6741"/>
      <c r="AK6741" s="36">
        <v>3678</v>
      </c>
      <c r="AL6741" s="7">
        <v>90</v>
      </c>
    </row>
    <row r="6742" spans="33:38">
      <c r="AG6742"/>
      <c r="AK6742" s="36">
        <v>3835.5</v>
      </c>
      <c r="AL6742" s="7">
        <v>90</v>
      </c>
    </row>
    <row r="6743" spans="33:38">
      <c r="AG6743"/>
      <c r="AK6743" s="36">
        <v>3991.5</v>
      </c>
      <c r="AL6743" s="7">
        <v>90</v>
      </c>
    </row>
    <row r="6744" spans="33:38">
      <c r="AG6744"/>
      <c r="AK6744" s="36">
        <v>4224</v>
      </c>
      <c r="AL6744" s="7">
        <v>90</v>
      </c>
    </row>
    <row r="6745" spans="33:38">
      <c r="AG6745"/>
      <c r="AK6745" s="36">
        <v>4914</v>
      </c>
      <c r="AL6745" s="7">
        <v>90</v>
      </c>
    </row>
    <row r="6746" spans="33:38">
      <c r="AG6746"/>
      <c r="AK6746" s="36">
        <v>5481</v>
      </c>
      <c r="AL6746" s="7">
        <v>110</v>
      </c>
    </row>
    <row r="6747" spans="33:38">
      <c r="AG6747"/>
      <c r="AK6747" s="36">
        <v>5781</v>
      </c>
      <c r="AL6747" s="7">
        <v>130</v>
      </c>
    </row>
    <row r="6748" spans="33:38">
      <c r="AG6748"/>
      <c r="AK6748" s="36">
        <v>5794.5</v>
      </c>
      <c r="AL6748" s="7">
        <v>130</v>
      </c>
    </row>
    <row r="6749" spans="33:38">
      <c r="AG6749"/>
      <c r="AK6749" s="36">
        <v>5986.5</v>
      </c>
      <c r="AL6749" s="7">
        <v>140</v>
      </c>
    </row>
    <row r="6750" spans="33:38">
      <c r="AG6750"/>
      <c r="AK6750" s="36">
        <v>5850</v>
      </c>
      <c r="AL6750" s="7">
        <v>130</v>
      </c>
    </row>
    <row r="6751" spans="33:38">
      <c r="AG6751"/>
      <c r="AK6751" s="36">
        <v>5904</v>
      </c>
      <c r="AL6751" s="7">
        <v>130</v>
      </c>
    </row>
    <row r="6752" spans="33:38">
      <c r="AG6752"/>
      <c r="AK6752" s="36">
        <v>6039</v>
      </c>
      <c r="AL6752" s="7">
        <v>140</v>
      </c>
    </row>
    <row r="6753" spans="33:38">
      <c r="AG6753"/>
      <c r="AK6753" s="36">
        <v>5959.5</v>
      </c>
      <c r="AL6753" s="7">
        <v>140</v>
      </c>
    </row>
    <row r="6754" spans="33:38">
      <c r="AG6754"/>
      <c r="AK6754" s="36">
        <v>5887.5</v>
      </c>
      <c r="AL6754" s="7">
        <v>130</v>
      </c>
    </row>
    <row r="6755" spans="33:38">
      <c r="AG6755"/>
      <c r="AK6755" s="36">
        <v>5674.5</v>
      </c>
      <c r="AL6755" s="7">
        <v>120</v>
      </c>
    </row>
    <row r="6756" spans="33:38">
      <c r="AG6756"/>
      <c r="AK6756" s="36">
        <v>6094.5</v>
      </c>
      <c r="AL6756" s="7">
        <v>150</v>
      </c>
    </row>
    <row r="6757" spans="33:38">
      <c r="AG6757"/>
      <c r="AK6757" s="36">
        <v>6151.5</v>
      </c>
      <c r="AL6757" s="7">
        <v>150</v>
      </c>
    </row>
    <row r="6758" spans="33:38">
      <c r="AG6758"/>
      <c r="AK6758" s="36">
        <v>5977.5</v>
      </c>
      <c r="AL6758" s="7">
        <v>140</v>
      </c>
    </row>
    <row r="6759" spans="33:38">
      <c r="AG6759"/>
      <c r="AK6759" s="36">
        <v>5764.5</v>
      </c>
      <c r="AL6759" s="7">
        <v>130</v>
      </c>
    </row>
    <row r="6760" spans="33:38">
      <c r="AG6760"/>
      <c r="AK6760" s="36">
        <v>5263.5</v>
      </c>
      <c r="AL6760" s="7">
        <v>100</v>
      </c>
    </row>
    <row r="6761" spans="33:38">
      <c r="AG6761"/>
      <c r="AK6761" s="36">
        <v>4860</v>
      </c>
      <c r="AL6761" s="7">
        <v>90</v>
      </c>
    </row>
    <row r="6762" spans="33:38">
      <c r="AG6762"/>
      <c r="AK6762" s="36">
        <v>4573.5</v>
      </c>
      <c r="AL6762" s="7">
        <v>90</v>
      </c>
    </row>
    <row r="6763" spans="33:38">
      <c r="AG6763"/>
      <c r="AK6763" s="36">
        <v>4314</v>
      </c>
      <c r="AL6763" s="7">
        <v>90</v>
      </c>
    </row>
    <row r="6764" spans="33:38">
      <c r="AG6764"/>
      <c r="AK6764" s="36">
        <v>4198.5</v>
      </c>
      <c r="AL6764" s="7">
        <v>90</v>
      </c>
    </row>
    <row r="6765" spans="33:38">
      <c r="AG6765"/>
      <c r="AK6765" s="36">
        <v>4113</v>
      </c>
      <c r="AL6765" s="7">
        <v>90</v>
      </c>
    </row>
    <row r="6766" spans="33:38">
      <c r="AG6766"/>
      <c r="AK6766" s="36">
        <v>4089</v>
      </c>
      <c r="AL6766" s="7">
        <v>90</v>
      </c>
    </row>
    <row r="6767" spans="33:38">
      <c r="AG6767"/>
      <c r="AK6767" s="36">
        <v>4293</v>
      </c>
      <c r="AL6767" s="7">
        <v>90</v>
      </c>
    </row>
    <row r="6768" spans="33:38">
      <c r="AG6768"/>
      <c r="AK6768" s="36">
        <v>4314</v>
      </c>
      <c r="AL6768" s="7">
        <v>90</v>
      </c>
    </row>
    <row r="6769" spans="33:38">
      <c r="AG6769"/>
      <c r="AK6769" s="36">
        <v>4360.5</v>
      </c>
      <c r="AL6769" s="7">
        <v>90</v>
      </c>
    </row>
    <row r="6770" spans="33:38">
      <c r="AG6770"/>
      <c r="AK6770" s="36">
        <v>5211</v>
      </c>
      <c r="AL6770" s="7">
        <v>95</v>
      </c>
    </row>
    <row r="6771" spans="33:38">
      <c r="AG6771"/>
      <c r="AK6771" s="36">
        <v>5662.5</v>
      </c>
      <c r="AL6771" s="7">
        <v>120</v>
      </c>
    </row>
    <row r="6772" spans="33:38">
      <c r="AG6772"/>
      <c r="AK6772" s="36">
        <v>5944.5</v>
      </c>
      <c r="AL6772" s="7">
        <v>140</v>
      </c>
    </row>
    <row r="6773" spans="33:38">
      <c r="AG6773"/>
      <c r="AK6773" s="36">
        <v>6132</v>
      </c>
      <c r="AL6773" s="7">
        <v>150</v>
      </c>
    </row>
    <row r="6774" spans="33:38">
      <c r="AG6774"/>
      <c r="AK6774" s="36">
        <v>5868</v>
      </c>
      <c r="AL6774" s="7">
        <v>130</v>
      </c>
    </row>
    <row r="6775" spans="33:38">
      <c r="AG6775"/>
      <c r="AK6775" s="36">
        <v>6018</v>
      </c>
      <c r="AL6775" s="7">
        <v>140</v>
      </c>
    </row>
    <row r="6776" spans="33:38">
      <c r="AG6776"/>
      <c r="AK6776" s="36">
        <v>6075</v>
      </c>
      <c r="AL6776" s="7">
        <v>140</v>
      </c>
    </row>
    <row r="6777" spans="33:38">
      <c r="AG6777"/>
      <c r="AK6777" s="36">
        <v>5985</v>
      </c>
      <c r="AL6777" s="7">
        <v>140</v>
      </c>
    </row>
    <row r="6778" spans="33:38">
      <c r="AG6778"/>
      <c r="AK6778" s="36">
        <v>5935.5</v>
      </c>
      <c r="AL6778" s="7">
        <v>140</v>
      </c>
    </row>
    <row r="6779" spans="33:38">
      <c r="AG6779"/>
      <c r="AK6779" s="36">
        <v>5773.5</v>
      </c>
      <c r="AL6779" s="7">
        <v>130</v>
      </c>
    </row>
    <row r="6780" spans="33:38">
      <c r="AG6780"/>
      <c r="AK6780" s="36">
        <v>6285</v>
      </c>
      <c r="AL6780" s="7">
        <v>160</v>
      </c>
    </row>
    <row r="6781" spans="33:38">
      <c r="AG6781"/>
      <c r="AK6781" s="36">
        <v>6244.5</v>
      </c>
      <c r="AL6781" s="7">
        <v>150</v>
      </c>
    </row>
    <row r="6782" spans="33:38">
      <c r="AG6782"/>
      <c r="AK6782" s="36">
        <v>6072</v>
      </c>
      <c r="AL6782" s="7">
        <v>140</v>
      </c>
    </row>
    <row r="6783" spans="33:38">
      <c r="AG6783"/>
      <c r="AK6783" s="36">
        <v>5863.5</v>
      </c>
      <c r="AL6783" s="7">
        <v>130</v>
      </c>
    </row>
    <row r="6784" spans="33:38">
      <c r="AG6784"/>
      <c r="AK6784" s="36">
        <v>5451</v>
      </c>
      <c r="AL6784" s="7">
        <v>110</v>
      </c>
    </row>
    <row r="6785" spans="33:38">
      <c r="AG6785"/>
      <c r="AK6785" s="36">
        <v>4924.5</v>
      </c>
      <c r="AL6785" s="7">
        <v>90</v>
      </c>
    </row>
    <row r="6786" spans="33:38">
      <c r="AG6786"/>
      <c r="AK6786" s="36">
        <v>4570.5</v>
      </c>
      <c r="AL6786" s="7">
        <v>90</v>
      </c>
    </row>
    <row r="6787" spans="33:38">
      <c r="AG6787"/>
      <c r="AK6787" s="36">
        <v>4437</v>
      </c>
      <c r="AL6787" s="7">
        <v>90</v>
      </c>
    </row>
    <row r="6788" spans="33:38">
      <c r="AG6788"/>
      <c r="AK6788" s="36">
        <v>4275</v>
      </c>
      <c r="AL6788" s="7">
        <v>90</v>
      </c>
    </row>
    <row r="6789" spans="33:38">
      <c r="AG6789"/>
      <c r="AK6789" s="36">
        <v>4173</v>
      </c>
      <c r="AL6789" s="7">
        <v>90</v>
      </c>
    </row>
    <row r="6790" spans="33:38">
      <c r="AG6790"/>
      <c r="AK6790" s="36">
        <v>4159.5</v>
      </c>
      <c r="AL6790" s="7">
        <v>90</v>
      </c>
    </row>
    <row r="6791" spans="33:38">
      <c r="AG6791"/>
      <c r="AK6791" s="36">
        <v>4282.5</v>
      </c>
      <c r="AL6791" s="7">
        <v>90</v>
      </c>
    </row>
    <row r="6792" spans="33:38">
      <c r="AG6792"/>
      <c r="AK6792" s="36">
        <v>4371</v>
      </c>
      <c r="AL6792" s="7">
        <v>90</v>
      </c>
    </row>
    <row r="6793" spans="33:38">
      <c r="AG6793"/>
      <c r="AK6793" s="36">
        <v>4486.5</v>
      </c>
      <c r="AL6793" s="7">
        <v>90</v>
      </c>
    </row>
    <row r="6794" spans="33:38">
      <c r="AG6794"/>
      <c r="AK6794" s="36">
        <v>5143.5</v>
      </c>
      <c r="AL6794" s="7">
        <v>95</v>
      </c>
    </row>
    <row r="6795" spans="33:38">
      <c r="AG6795"/>
      <c r="AK6795" s="36">
        <v>5746.5</v>
      </c>
      <c r="AL6795" s="7">
        <v>130</v>
      </c>
    </row>
    <row r="6796" spans="33:38">
      <c r="AG6796"/>
      <c r="AK6796" s="36">
        <v>6003</v>
      </c>
      <c r="AL6796" s="7">
        <v>140</v>
      </c>
    </row>
    <row r="6797" spans="33:38">
      <c r="AG6797"/>
      <c r="AK6797" s="36">
        <v>6102</v>
      </c>
      <c r="AL6797" s="7">
        <v>150</v>
      </c>
    </row>
    <row r="6798" spans="33:38">
      <c r="AG6798"/>
      <c r="AK6798" s="36">
        <v>5824.5</v>
      </c>
      <c r="AL6798" s="7">
        <v>130</v>
      </c>
    </row>
    <row r="6799" spans="33:38">
      <c r="AG6799"/>
      <c r="AK6799" s="36">
        <v>5925</v>
      </c>
      <c r="AL6799" s="7">
        <v>140</v>
      </c>
    </row>
    <row r="6800" spans="33:38">
      <c r="AG6800"/>
      <c r="AK6800" s="36">
        <v>6069</v>
      </c>
      <c r="AL6800" s="7">
        <v>140</v>
      </c>
    </row>
    <row r="6801" spans="33:38">
      <c r="AG6801"/>
      <c r="AK6801" s="36">
        <v>5965.5</v>
      </c>
      <c r="AL6801" s="7">
        <v>140</v>
      </c>
    </row>
    <row r="6802" spans="33:38">
      <c r="AG6802"/>
      <c r="AK6802" s="36">
        <v>5881.5</v>
      </c>
      <c r="AL6802" s="7">
        <v>130</v>
      </c>
    </row>
    <row r="6803" spans="33:38">
      <c r="AG6803"/>
      <c r="AK6803" s="36">
        <v>5716.5</v>
      </c>
      <c r="AL6803" s="7">
        <v>120</v>
      </c>
    </row>
    <row r="6804" spans="33:38">
      <c r="AG6804"/>
      <c r="AK6804" s="36">
        <v>6235.5</v>
      </c>
      <c r="AL6804" s="7">
        <v>150</v>
      </c>
    </row>
    <row r="6805" spans="33:38">
      <c r="AG6805"/>
      <c r="AK6805" s="36">
        <v>6225</v>
      </c>
      <c r="AL6805" s="7">
        <v>150</v>
      </c>
    </row>
    <row r="6806" spans="33:38">
      <c r="AG6806"/>
      <c r="AK6806" s="36">
        <v>6060</v>
      </c>
      <c r="AL6806" s="7">
        <v>140</v>
      </c>
    </row>
    <row r="6807" spans="33:38">
      <c r="AG6807"/>
      <c r="AK6807" s="36">
        <v>5836.5</v>
      </c>
      <c r="AL6807" s="7">
        <v>130</v>
      </c>
    </row>
    <row r="6808" spans="33:38">
      <c r="AG6808"/>
      <c r="AK6808" s="36">
        <v>5367</v>
      </c>
      <c r="AL6808" s="7">
        <v>105</v>
      </c>
    </row>
    <row r="6809" spans="33:38">
      <c r="AG6809"/>
      <c r="AK6809" s="36">
        <v>4956</v>
      </c>
      <c r="AL6809" s="7">
        <v>90</v>
      </c>
    </row>
    <row r="6810" spans="33:38">
      <c r="AG6810"/>
      <c r="AK6810" s="36">
        <v>4648.5</v>
      </c>
      <c r="AL6810" s="7">
        <v>90</v>
      </c>
    </row>
    <row r="6811" spans="33:38">
      <c r="AG6811"/>
      <c r="AK6811" s="36">
        <v>4452</v>
      </c>
      <c r="AL6811" s="7">
        <v>90</v>
      </c>
    </row>
    <row r="6812" spans="33:38">
      <c r="AG6812"/>
      <c r="AK6812" s="36">
        <v>4275</v>
      </c>
      <c r="AL6812" s="7">
        <v>90</v>
      </c>
    </row>
    <row r="6813" spans="33:38">
      <c r="AG6813"/>
      <c r="AK6813" s="36">
        <v>4180.5</v>
      </c>
      <c r="AL6813" s="7">
        <v>90</v>
      </c>
    </row>
    <row r="6814" spans="33:38">
      <c r="AG6814"/>
      <c r="AK6814" s="36">
        <v>4171.5</v>
      </c>
      <c r="AL6814" s="7">
        <v>90</v>
      </c>
    </row>
    <row r="6815" spans="33:38">
      <c r="AG6815"/>
      <c r="AK6815" s="36">
        <v>4291.5</v>
      </c>
      <c r="AL6815" s="7">
        <v>90</v>
      </c>
    </row>
    <row r="6816" spans="33:38">
      <c r="AG6816"/>
      <c r="AK6816" s="36">
        <v>4404</v>
      </c>
      <c r="AL6816" s="7">
        <v>90</v>
      </c>
    </row>
    <row r="6817" spans="33:38">
      <c r="AG6817"/>
      <c r="AK6817" s="36">
        <v>4437</v>
      </c>
      <c r="AL6817" s="7">
        <v>90</v>
      </c>
    </row>
    <row r="6818" spans="33:38">
      <c r="AG6818"/>
      <c r="AK6818" s="36">
        <v>5104.5</v>
      </c>
      <c r="AL6818" s="7">
        <v>95</v>
      </c>
    </row>
    <row r="6819" spans="33:38">
      <c r="AG6819"/>
      <c r="AK6819" s="36">
        <v>5578.5</v>
      </c>
      <c r="AL6819" s="7">
        <v>120</v>
      </c>
    </row>
    <row r="6820" spans="33:38">
      <c r="AG6820"/>
      <c r="AK6820" s="36">
        <v>5931</v>
      </c>
      <c r="AL6820" s="7">
        <v>140</v>
      </c>
    </row>
    <row r="6821" spans="33:38">
      <c r="AG6821"/>
      <c r="AK6821" s="36">
        <v>6130.5</v>
      </c>
      <c r="AL6821" s="7">
        <v>150</v>
      </c>
    </row>
    <row r="6822" spans="33:38">
      <c r="AG6822"/>
      <c r="AK6822" s="36">
        <v>5883</v>
      </c>
      <c r="AL6822" s="7">
        <v>130</v>
      </c>
    </row>
    <row r="6823" spans="33:38">
      <c r="AG6823"/>
      <c r="AK6823" s="36">
        <v>6040.5</v>
      </c>
      <c r="AL6823" s="7">
        <v>140</v>
      </c>
    </row>
    <row r="6824" spans="33:38">
      <c r="AG6824"/>
      <c r="AK6824" s="36">
        <v>6148.5</v>
      </c>
      <c r="AL6824" s="7">
        <v>150</v>
      </c>
    </row>
    <row r="6825" spans="33:38">
      <c r="AG6825"/>
      <c r="AK6825" s="36">
        <v>6019.5</v>
      </c>
      <c r="AL6825" s="7">
        <v>140</v>
      </c>
    </row>
    <row r="6826" spans="33:38">
      <c r="AG6826"/>
      <c r="AK6826" s="36">
        <v>5956.5</v>
      </c>
      <c r="AL6826" s="7">
        <v>140</v>
      </c>
    </row>
    <row r="6827" spans="33:38">
      <c r="AG6827"/>
      <c r="AK6827" s="36">
        <v>5697</v>
      </c>
      <c r="AL6827" s="7">
        <v>120</v>
      </c>
    </row>
    <row r="6828" spans="33:38">
      <c r="AG6828"/>
      <c r="AK6828" s="36">
        <v>6163.5</v>
      </c>
      <c r="AL6828" s="7">
        <v>150</v>
      </c>
    </row>
    <row r="6829" spans="33:38">
      <c r="AG6829"/>
      <c r="AK6829" s="36">
        <v>6175.5</v>
      </c>
      <c r="AL6829" s="7">
        <v>150</v>
      </c>
    </row>
    <row r="6830" spans="33:38">
      <c r="AG6830"/>
      <c r="AK6830" s="36">
        <v>5967</v>
      </c>
      <c r="AL6830" s="7">
        <v>140</v>
      </c>
    </row>
    <row r="6831" spans="33:38">
      <c r="AG6831"/>
      <c r="AK6831" s="36">
        <v>5739</v>
      </c>
      <c r="AL6831" s="7">
        <v>130</v>
      </c>
    </row>
    <row r="6832" spans="33:38">
      <c r="AG6832"/>
      <c r="AK6832" s="36">
        <v>5347.5</v>
      </c>
      <c r="AL6832" s="7">
        <v>105</v>
      </c>
    </row>
    <row r="6833" spans="33:38">
      <c r="AG6833"/>
      <c r="AK6833" s="36">
        <v>4888.5</v>
      </c>
      <c r="AL6833" s="7">
        <v>90</v>
      </c>
    </row>
    <row r="6834" spans="33:38">
      <c r="AG6834"/>
      <c r="AK6834" s="36">
        <v>4672.5</v>
      </c>
      <c r="AL6834" s="7">
        <v>90</v>
      </c>
    </row>
    <row r="6835" spans="33:38">
      <c r="AG6835"/>
      <c r="AK6835" s="36">
        <v>4587</v>
      </c>
      <c r="AL6835" s="7">
        <v>90</v>
      </c>
    </row>
    <row r="6836" spans="33:38">
      <c r="AG6836"/>
      <c r="AK6836" s="36">
        <v>4294.5</v>
      </c>
      <c r="AL6836" s="7">
        <v>90</v>
      </c>
    </row>
    <row r="6837" spans="33:38">
      <c r="AG6837"/>
      <c r="AK6837" s="36">
        <v>4191</v>
      </c>
      <c r="AL6837" s="7">
        <v>90</v>
      </c>
    </row>
    <row r="6838" spans="33:38">
      <c r="AG6838"/>
      <c r="AK6838" s="36">
        <v>4174.5</v>
      </c>
      <c r="AL6838" s="7">
        <v>90</v>
      </c>
    </row>
    <row r="6839" spans="33:38">
      <c r="AG6839"/>
      <c r="AK6839" s="36">
        <v>4285.5</v>
      </c>
      <c r="AL6839" s="7">
        <v>90</v>
      </c>
    </row>
    <row r="6840" spans="33:38">
      <c r="AG6840"/>
      <c r="AK6840" s="36">
        <v>4398</v>
      </c>
      <c r="AL6840" s="7">
        <v>90</v>
      </c>
    </row>
    <row r="6841" spans="33:38">
      <c r="AG6841"/>
      <c r="AK6841" s="36">
        <v>4438.5</v>
      </c>
      <c r="AL6841" s="7">
        <v>90</v>
      </c>
    </row>
    <row r="6842" spans="33:38">
      <c r="AG6842"/>
      <c r="AK6842" s="36">
        <v>5088</v>
      </c>
      <c r="AL6842" s="7">
        <v>90</v>
      </c>
    </row>
    <row r="6843" spans="33:38">
      <c r="AG6843"/>
      <c r="AK6843" s="36">
        <v>5524.5</v>
      </c>
      <c r="AL6843" s="7">
        <v>110</v>
      </c>
    </row>
    <row r="6844" spans="33:38">
      <c r="AG6844"/>
      <c r="AK6844" s="36">
        <v>5752.5</v>
      </c>
      <c r="AL6844" s="7">
        <v>130</v>
      </c>
    </row>
    <row r="6845" spans="33:38">
      <c r="AG6845"/>
      <c r="AK6845" s="36">
        <v>6036</v>
      </c>
      <c r="AL6845" s="7">
        <v>140</v>
      </c>
    </row>
    <row r="6846" spans="33:38">
      <c r="AG6846"/>
      <c r="AK6846" s="36">
        <v>5865</v>
      </c>
      <c r="AL6846" s="7">
        <v>130</v>
      </c>
    </row>
    <row r="6847" spans="33:38">
      <c r="AG6847"/>
      <c r="AK6847" s="36">
        <v>5959.5</v>
      </c>
      <c r="AL6847" s="7">
        <v>140</v>
      </c>
    </row>
    <row r="6848" spans="33:38">
      <c r="AG6848"/>
      <c r="AK6848" s="36">
        <v>6012</v>
      </c>
      <c r="AL6848" s="7">
        <v>140</v>
      </c>
    </row>
    <row r="6849" spans="33:38">
      <c r="AG6849"/>
      <c r="AK6849" s="36">
        <v>5925</v>
      </c>
      <c r="AL6849" s="7">
        <v>140</v>
      </c>
    </row>
    <row r="6850" spans="33:38">
      <c r="AG6850"/>
      <c r="AK6850" s="36">
        <v>5893.5</v>
      </c>
      <c r="AL6850" s="7">
        <v>130</v>
      </c>
    </row>
    <row r="6851" spans="33:38">
      <c r="AG6851"/>
      <c r="AK6851" s="36">
        <v>5904</v>
      </c>
      <c r="AL6851" s="7">
        <v>130</v>
      </c>
    </row>
    <row r="6852" spans="33:38">
      <c r="AG6852"/>
      <c r="AK6852" s="36">
        <v>6169.5</v>
      </c>
      <c r="AL6852" s="7">
        <v>150</v>
      </c>
    </row>
    <row r="6853" spans="33:38">
      <c r="AG6853"/>
      <c r="AK6853" s="36">
        <v>6160.5</v>
      </c>
      <c r="AL6853" s="7">
        <v>150</v>
      </c>
    </row>
    <row r="6854" spans="33:38">
      <c r="AG6854"/>
      <c r="AK6854" s="36">
        <v>5886</v>
      </c>
      <c r="AL6854" s="7">
        <v>130</v>
      </c>
    </row>
    <row r="6855" spans="33:38">
      <c r="AG6855"/>
      <c r="AK6855" s="36">
        <v>5682</v>
      </c>
      <c r="AL6855" s="7">
        <v>120</v>
      </c>
    </row>
    <row r="6856" spans="33:38">
      <c r="AG6856"/>
      <c r="AK6856" s="36">
        <v>5278.5</v>
      </c>
      <c r="AL6856" s="7">
        <v>100</v>
      </c>
    </row>
    <row r="6857" spans="33:38">
      <c r="AG6857"/>
      <c r="AK6857" s="36">
        <v>4917</v>
      </c>
      <c r="AL6857" s="7">
        <v>90</v>
      </c>
    </row>
    <row r="6858" spans="33:38">
      <c r="AG6858"/>
      <c r="AK6858" s="36">
        <v>4488</v>
      </c>
      <c r="AL6858" s="7">
        <v>90</v>
      </c>
    </row>
    <row r="6859" spans="33:38">
      <c r="AG6859"/>
      <c r="AK6859" s="36">
        <v>4588.5</v>
      </c>
      <c r="AL6859" s="7">
        <v>90</v>
      </c>
    </row>
    <row r="6860" spans="33:38">
      <c r="AG6860"/>
      <c r="AK6860" s="36">
        <v>4216.5</v>
      </c>
      <c r="AL6860" s="7">
        <v>90</v>
      </c>
    </row>
    <row r="6861" spans="33:38">
      <c r="AG6861"/>
      <c r="AK6861" s="36">
        <v>4117.5</v>
      </c>
      <c r="AL6861" s="7">
        <v>90</v>
      </c>
    </row>
    <row r="6862" spans="33:38">
      <c r="AG6862"/>
      <c r="AK6862" s="36">
        <v>4086</v>
      </c>
      <c r="AL6862" s="7">
        <v>90</v>
      </c>
    </row>
    <row r="6863" spans="33:38">
      <c r="AG6863"/>
      <c r="AK6863" s="36">
        <v>4117.5</v>
      </c>
      <c r="AL6863" s="7">
        <v>90</v>
      </c>
    </row>
    <row r="6864" spans="33:38">
      <c r="AG6864"/>
      <c r="AK6864" s="36">
        <v>4174.5</v>
      </c>
      <c r="AL6864" s="7">
        <v>90</v>
      </c>
    </row>
    <row r="6865" spans="33:38">
      <c r="AG6865"/>
      <c r="AK6865" s="36">
        <v>4140</v>
      </c>
      <c r="AL6865" s="7">
        <v>90</v>
      </c>
    </row>
    <row r="6866" spans="33:38">
      <c r="AG6866"/>
      <c r="AK6866" s="36">
        <v>4654.5</v>
      </c>
      <c r="AL6866" s="7">
        <v>90</v>
      </c>
    </row>
    <row r="6867" spans="33:38">
      <c r="AG6867"/>
      <c r="AK6867" s="36">
        <v>5076</v>
      </c>
      <c r="AL6867" s="7">
        <v>90</v>
      </c>
    </row>
    <row r="6868" spans="33:38">
      <c r="AG6868"/>
      <c r="AK6868" s="36">
        <v>5403</v>
      </c>
      <c r="AL6868" s="7">
        <v>105</v>
      </c>
    </row>
    <row r="6869" spans="33:38">
      <c r="AG6869"/>
      <c r="AK6869" s="36">
        <v>5787</v>
      </c>
      <c r="AL6869" s="7">
        <v>130</v>
      </c>
    </row>
    <row r="6870" spans="33:38">
      <c r="AG6870"/>
      <c r="AK6870" s="36">
        <v>5457</v>
      </c>
      <c r="AL6870" s="7">
        <v>110</v>
      </c>
    </row>
    <row r="6871" spans="33:38">
      <c r="AG6871"/>
      <c r="AK6871" s="36">
        <v>5508</v>
      </c>
      <c r="AL6871" s="7">
        <v>110</v>
      </c>
    </row>
    <row r="6872" spans="33:38">
      <c r="AG6872"/>
      <c r="AK6872" s="36">
        <v>5619</v>
      </c>
      <c r="AL6872" s="7">
        <v>120</v>
      </c>
    </row>
    <row r="6873" spans="33:38">
      <c r="AG6873"/>
      <c r="AK6873" s="36">
        <v>5415</v>
      </c>
      <c r="AL6873" s="7">
        <v>105</v>
      </c>
    </row>
    <row r="6874" spans="33:38">
      <c r="AG6874"/>
      <c r="AK6874" s="36">
        <v>5301</v>
      </c>
      <c r="AL6874" s="7">
        <v>100</v>
      </c>
    </row>
    <row r="6875" spans="33:38">
      <c r="AG6875"/>
      <c r="AK6875" s="36">
        <v>5163</v>
      </c>
      <c r="AL6875" s="7">
        <v>95</v>
      </c>
    </row>
    <row r="6876" spans="33:38">
      <c r="AG6876"/>
      <c r="AK6876" s="36">
        <v>5754</v>
      </c>
      <c r="AL6876" s="7">
        <v>130</v>
      </c>
    </row>
    <row r="6877" spans="33:38">
      <c r="AG6877"/>
      <c r="AK6877" s="36">
        <v>5791.5</v>
      </c>
      <c r="AL6877" s="7">
        <v>130</v>
      </c>
    </row>
    <row r="6878" spans="33:38">
      <c r="AG6878"/>
      <c r="AK6878" s="36">
        <v>5619</v>
      </c>
      <c r="AL6878" s="7">
        <v>120</v>
      </c>
    </row>
    <row r="6879" spans="33:38">
      <c r="AG6879"/>
      <c r="AK6879" s="36">
        <v>5460</v>
      </c>
      <c r="AL6879" s="7">
        <v>110</v>
      </c>
    </row>
    <row r="6880" spans="33:38">
      <c r="AG6880"/>
      <c r="AK6880" s="36">
        <v>5172</v>
      </c>
      <c r="AL6880" s="7">
        <v>95</v>
      </c>
    </row>
    <row r="6881" spans="33:38">
      <c r="AG6881"/>
      <c r="AK6881" s="36">
        <v>4809</v>
      </c>
      <c r="AL6881" s="7">
        <v>90</v>
      </c>
    </row>
    <row r="6882" spans="33:38">
      <c r="AG6882"/>
      <c r="AK6882" s="36">
        <v>4531.5</v>
      </c>
      <c r="AL6882" s="7">
        <v>90</v>
      </c>
    </row>
    <row r="6883" spans="33:38">
      <c r="AG6883"/>
      <c r="AK6883" s="36">
        <v>4329</v>
      </c>
      <c r="AL6883" s="7">
        <v>90</v>
      </c>
    </row>
    <row r="6884" spans="33:38">
      <c r="AG6884"/>
      <c r="AK6884" s="36">
        <v>4252.5</v>
      </c>
      <c r="AL6884" s="7">
        <v>90</v>
      </c>
    </row>
    <row r="6885" spans="33:38">
      <c r="AG6885"/>
      <c r="AK6885" s="36">
        <v>4150.5</v>
      </c>
      <c r="AL6885" s="7">
        <v>90</v>
      </c>
    </row>
    <row r="6886" spans="33:38">
      <c r="AG6886"/>
      <c r="AK6886" s="36">
        <v>4047</v>
      </c>
      <c r="AL6886" s="7">
        <v>90</v>
      </c>
    </row>
    <row r="6887" spans="33:38">
      <c r="AG6887"/>
      <c r="AK6887" s="36">
        <v>4102.5</v>
      </c>
      <c r="AL6887" s="7">
        <v>90</v>
      </c>
    </row>
    <row r="6888" spans="33:38">
      <c r="AG6888"/>
      <c r="AK6888" s="36">
        <v>3867</v>
      </c>
      <c r="AL6888" s="7">
        <v>90</v>
      </c>
    </row>
    <row r="6889" spans="33:38">
      <c r="AG6889"/>
      <c r="AK6889" s="36">
        <v>3702</v>
      </c>
      <c r="AL6889" s="7">
        <v>90</v>
      </c>
    </row>
    <row r="6890" spans="33:38">
      <c r="AG6890"/>
      <c r="AK6890" s="36">
        <v>3748.5</v>
      </c>
      <c r="AL6890" s="7">
        <v>90</v>
      </c>
    </row>
    <row r="6891" spans="33:38">
      <c r="AG6891"/>
      <c r="AK6891" s="36">
        <v>3958.5</v>
      </c>
      <c r="AL6891" s="7">
        <v>90</v>
      </c>
    </row>
    <row r="6892" spans="33:38">
      <c r="AG6892"/>
      <c r="AK6892" s="36">
        <v>4029</v>
      </c>
      <c r="AL6892" s="7">
        <v>90</v>
      </c>
    </row>
    <row r="6893" spans="33:38">
      <c r="AG6893"/>
      <c r="AK6893" s="36">
        <v>4392</v>
      </c>
      <c r="AL6893" s="7">
        <v>90</v>
      </c>
    </row>
    <row r="6894" spans="33:38">
      <c r="AG6894"/>
      <c r="AK6894" s="36">
        <v>4320</v>
      </c>
      <c r="AL6894" s="7">
        <v>90</v>
      </c>
    </row>
    <row r="6895" spans="33:38">
      <c r="AG6895"/>
      <c r="AK6895" s="36">
        <v>4366.5</v>
      </c>
      <c r="AL6895" s="7">
        <v>90</v>
      </c>
    </row>
    <row r="6896" spans="33:38">
      <c r="AG6896"/>
      <c r="AK6896" s="36">
        <v>4341</v>
      </c>
      <c r="AL6896" s="7">
        <v>90</v>
      </c>
    </row>
    <row r="6897" spans="33:38">
      <c r="AG6897"/>
      <c r="AK6897" s="36">
        <v>4263</v>
      </c>
      <c r="AL6897" s="7">
        <v>90</v>
      </c>
    </row>
    <row r="6898" spans="33:38">
      <c r="AG6898"/>
      <c r="AK6898" s="36">
        <v>4173</v>
      </c>
      <c r="AL6898" s="7">
        <v>90</v>
      </c>
    </row>
    <row r="6899" spans="33:38">
      <c r="AG6899"/>
      <c r="AK6899" s="36">
        <v>4263</v>
      </c>
      <c r="AL6899" s="7">
        <v>90</v>
      </c>
    </row>
    <row r="6900" spans="33:38">
      <c r="AG6900"/>
      <c r="AK6900" s="36">
        <v>5221.5</v>
      </c>
      <c r="AL6900" s="7">
        <v>100</v>
      </c>
    </row>
    <row r="6901" spans="33:38">
      <c r="AG6901"/>
      <c r="AK6901" s="36">
        <v>5239.5</v>
      </c>
      <c r="AL6901" s="7">
        <v>100</v>
      </c>
    </row>
    <row r="6902" spans="33:38">
      <c r="AG6902"/>
      <c r="AK6902" s="36">
        <v>5236.5</v>
      </c>
      <c r="AL6902" s="7">
        <v>100</v>
      </c>
    </row>
    <row r="6903" spans="33:38">
      <c r="AG6903"/>
      <c r="AK6903" s="36">
        <v>5062.5</v>
      </c>
      <c r="AL6903" s="7">
        <v>90</v>
      </c>
    </row>
    <row r="6904" spans="33:38">
      <c r="AG6904"/>
      <c r="AK6904" s="36">
        <v>4695</v>
      </c>
      <c r="AL6904" s="7">
        <v>90</v>
      </c>
    </row>
    <row r="6905" spans="33:38">
      <c r="AG6905"/>
      <c r="AK6905" s="36">
        <v>4371</v>
      </c>
      <c r="AL6905" s="7">
        <v>90</v>
      </c>
    </row>
    <row r="6906" spans="33:38">
      <c r="AG6906"/>
      <c r="AK6906" s="36">
        <v>4140</v>
      </c>
      <c r="AL6906" s="7">
        <v>90</v>
      </c>
    </row>
    <row r="6907" spans="33:38">
      <c r="AG6907"/>
      <c r="AK6907" s="36">
        <v>4033.5</v>
      </c>
      <c r="AL6907" s="7">
        <v>90</v>
      </c>
    </row>
    <row r="6908" spans="33:38">
      <c r="AG6908"/>
      <c r="AK6908" s="36">
        <v>3871.5</v>
      </c>
      <c r="AL6908" s="7">
        <v>90</v>
      </c>
    </row>
    <row r="6909" spans="33:38">
      <c r="AG6909"/>
      <c r="AK6909" s="36">
        <v>3817.5</v>
      </c>
      <c r="AL6909" s="7">
        <v>90</v>
      </c>
    </row>
    <row r="6910" spans="33:38">
      <c r="AG6910"/>
      <c r="AK6910" s="36">
        <v>3844.5</v>
      </c>
      <c r="AL6910" s="7">
        <v>90</v>
      </c>
    </row>
    <row r="6911" spans="33:38">
      <c r="AG6911"/>
      <c r="AK6911" s="36">
        <v>4011</v>
      </c>
      <c r="AL6911" s="7">
        <v>90</v>
      </c>
    </row>
    <row r="6912" spans="33:38">
      <c r="AG6912"/>
      <c r="AK6912" s="36">
        <v>4125</v>
      </c>
      <c r="AL6912" s="7">
        <v>90</v>
      </c>
    </row>
    <row r="6913" spans="33:38">
      <c r="AG6913"/>
      <c r="AK6913" s="36">
        <v>4273.5</v>
      </c>
      <c r="AL6913" s="7">
        <v>90</v>
      </c>
    </row>
    <row r="6914" spans="33:38">
      <c r="AG6914"/>
      <c r="AK6914" s="36">
        <v>5059.5</v>
      </c>
      <c r="AL6914" s="7">
        <v>90</v>
      </c>
    </row>
    <row r="6915" spans="33:38">
      <c r="AG6915"/>
      <c r="AK6915" s="36">
        <v>5631</v>
      </c>
      <c r="AL6915" s="7">
        <v>120</v>
      </c>
    </row>
    <row r="6916" spans="33:38">
      <c r="AG6916"/>
      <c r="AK6916" s="36">
        <v>5940</v>
      </c>
      <c r="AL6916" s="7">
        <v>140</v>
      </c>
    </row>
    <row r="6917" spans="33:38">
      <c r="AG6917"/>
      <c r="AK6917" s="36">
        <v>6165</v>
      </c>
      <c r="AL6917" s="7">
        <v>150</v>
      </c>
    </row>
    <row r="6918" spans="33:38">
      <c r="AG6918"/>
      <c r="AK6918" s="36">
        <v>5953.5</v>
      </c>
      <c r="AL6918" s="7">
        <v>140</v>
      </c>
    </row>
    <row r="6919" spans="33:38">
      <c r="AG6919"/>
      <c r="AK6919" s="36">
        <v>6079.5</v>
      </c>
      <c r="AL6919" s="7">
        <v>140</v>
      </c>
    </row>
    <row r="6920" spans="33:38">
      <c r="AG6920"/>
      <c r="AK6920" s="36">
        <v>6234</v>
      </c>
      <c r="AL6920" s="7">
        <v>150</v>
      </c>
    </row>
    <row r="6921" spans="33:38">
      <c r="AG6921"/>
      <c r="AK6921" s="36">
        <v>6103.5</v>
      </c>
      <c r="AL6921" s="7">
        <v>150</v>
      </c>
    </row>
    <row r="6922" spans="33:38">
      <c r="AG6922"/>
      <c r="AK6922" s="36">
        <v>6009</v>
      </c>
      <c r="AL6922" s="7">
        <v>140</v>
      </c>
    </row>
    <row r="6923" spans="33:38">
      <c r="AG6923"/>
      <c r="AK6923" s="36">
        <v>5833.5</v>
      </c>
      <c r="AL6923" s="7">
        <v>130</v>
      </c>
    </row>
    <row r="6924" spans="33:38">
      <c r="AG6924"/>
      <c r="AK6924" s="36">
        <v>6369</v>
      </c>
      <c r="AL6924" s="7">
        <v>160</v>
      </c>
    </row>
    <row r="6925" spans="33:38">
      <c r="AG6925"/>
      <c r="AK6925" s="36">
        <v>6214.5</v>
      </c>
      <c r="AL6925" s="7">
        <v>150</v>
      </c>
    </row>
    <row r="6926" spans="33:38">
      <c r="AG6926"/>
      <c r="AK6926" s="36">
        <v>6012</v>
      </c>
      <c r="AL6926" s="7">
        <v>140</v>
      </c>
    </row>
    <row r="6927" spans="33:38">
      <c r="AG6927"/>
      <c r="AK6927" s="36">
        <v>5568</v>
      </c>
      <c r="AL6927" s="7">
        <v>120</v>
      </c>
    </row>
    <row r="6928" spans="33:38">
      <c r="AG6928"/>
      <c r="AK6928" s="36">
        <v>5217</v>
      </c>
      <c r="AL6928" s="7">
        <v>100</v>
      </c>
    </row>
    <row r="6929" spans="33:38">
      <c r="AG6929"/>
      <c r="AK6929" s="36">
        <v>4771.5</v>
      </c>
      <c r="AL6929" s="7">
        <v>90</v>
      </c>
    </row>
    <row r="6930" spans="33:38">
      <c r="AG6930"/>
      <c r="AK6930" s="36">
        <v>4509</v>
      </c>
      <c r="AL6930" s="7">
        <v>90</v>
      </c>
    </row>
    <row r="6931" spans="33:38">
      <c r="AG6931"/>
      <c r="AK6931" s="36">
        <v>4351.5</v>
      </c>
      <c r="AL6931" s="7">
        <v>90</v>
      </c>
    </row>
    <row r="6932" spans="33:38">
      <c r="AG6932"/>
      <c r="AK6932" s="36">
        <v>4260</v>
      </c>
      <c r="AL6932" s="7">
        <v>90</v>
      </c>
    </row>
    <row r="6933" spans="33:38">
      <c r="AG6933"/>
      <c r="AK6933" s="36">
        <v>4131</v>
      </c>
      <c r="AL6933" s="7">
        <v>90</v>
      </c>
    </row>
    <row r="6934" spans="33:38">
      <c r="AG6934"/>
      <c r="AK6934" s="36">
        <v>4048.5</v>
      </c>
      <c r="AL6934" s="7">
        <v>90</v>
      </c>
    </row>
    <row r="6935" spans="33:38">
      <c r="AG6935"/>
      <c r="AK6935" s="36">
        <v>4209</v>
      </c>
      <c r="AL6935" s="7">
        <v>90</v>
      </c>
    </row>
    <row r="6936" spans="33:38">
      <c r="AG6936"/>
      <c r="AK6936" s="36">
        <v>4339.5</v>
      </c>
      <c r="AL6936" s="7">
        <v>90</v>
      </c>
    </row>
    <row r="6937" spans="33:38">
      <c r="AG6937"/>
      <c r="AK6937" s="36">
        <v>4395</v>
      </c>
      <c r="AL6937" s="7">
        <v>90</v>
      </c>
    </row>
    <row r="6938" spans="33:38">
      <c r="AG6938"/>
      <c r="AK6938" s="36">
        <v>5163</v>
      </c>
      <c r="AL6938" s="7">
        <v>95</v>
      </c>
    </row>
    <row r="6939" spans="33:38">
      <c r="AG6939"/>
      <c r="AK6939" s="36">
        <v>5623.5</v>
      </c>
      <c r="AL6939" s="7">
        <v>120</v>
      </c>
    </row>
    <row r="6940" spans="33:38">
      <c r="AG6940"/>
      <c r="AK6940" s="36">
        <v>5929.5</v>
      </c>
      <c r="AL6940" s="7">
        <v>140</v>
      </c>
    </row>
    <row r="6941" spans="33:38">
      <c r="AG6941"/>
      <c r="AK6941" s="36">
        <v>6093</v>
      </c>
      <c r="AL6941" s="7">
        <v>150</v>
      </c>
    </row>
    <row r="6942" spans="33:38">
      <c r="AG6942"/>
      <c r="AK6942" s="36">
        <v>5911.5</v>
      </c>
      <c r="AL6942" s="7">
        <v>140</v>
      </c>
    </row>
    <row r="6943" spans="33:38">
      <c r="AG6943"/>
      <c r="AK6943" s="36">
        <v>6028.5</v>
      </c>
      <c r="AL6943" s="7">
        <v>140</v>
      </c>
    </row>
    <row r="6944" spans="33:38">
      <c r="AG6944"/>
      <c r="AK6944" s="36">
        <v>6096</v>
      </c>
      <c r="AL6944" s="7">
        <v>150</v>
      </c>
    </row>
    <row r="6945" spans="33:38">
      <c r="AG6945"/>
      <c r="AK6945" s="36">
        <v>6009</v>
      </c>
      <c r="AL6945" s="7">
        <v>140</v>
      </c>
    </row>
    <row r="6946" spans="33:38">
      <c r="AG6946"/>
      <c r="AK6946" s="36">
        <v>5908.5</v>
      </c>
      <c r="AL6946" s="7">
        <v>140</v>
      </c>
    </row>
    <row r="6947" spans="33:38">
      <c r="AG6947"/>
      <c r="AK6947" s="36">
        <v>5802</v>
      </c>
      <c r="AL6947" s="7">
        <v>130</v>
      </c>
    </row>
    <row r="6948" spans="33:38">
      <c r="AG6948"/>
      <c r="AK6948" s="36">
        <v>6313.5</v>
      </c>
      <c r="AL6948" s="7">
        <v>160</v>
      </c>
    </row>
    <row r="6949" spans="33:38">
      <c r="AG6949"/>
      <c r="AK6949" s="36">
        <v>6219</v>
      </c>
      <c r="AL6949" s="7">
        <v>150</v>
      </c>
    </row>
    <row r="6950" spans="33:38">
      <c r="AG6950"/>
      <c r="AK6950" s="36">
        <v>6010.5</v>
      </c>
      <c r="AL6950" s="7">
        <v>140</v>
      </c>
    </row>
    <row r="6951" spans="33:38">
      <c r="AG6951"/>
      <c r="AK6951" s="36">
        <v>5856</v>
      </c>
      <c r="AL6951" s="7">
        <v>130</v>
      </c>
    </row>
    <row r="6952" spans="33:38">
      <c r="AG6952"/>
      <c r="AK6952" s="36">
        <v>5161.5</v>
      </c>
      <c r="AL6952" s="7">
        <v>95</v>
      </c>
    </row>
    <row r="6953" spans="33:38">
      <c r="AG6953"/>
      <c r="AK6953" s="36">
        <v>4797</v>
      </c>
      <c r="AL6953" s="7">
        <v>90</v>
      </c>
    </row>
    <row r="6954" spans="33:38">
      <c r="AG6954"/>
      <c r="AK6954" s="36">
        <v>4509</v>
      </c>
      <c r="AL6954" s="7">
        <v>90</v>
      </c>
    </row>
    <row r="6955" spans="33:38">
      <c r="AG6955"/>
      <c r="AK6955" s="36">
        <v>4369.5</v>
      </c>
      <c r="AL6955" s="7">
        <v>90</v>
      </c>
    </row>
    <row r="6956" spans="33:38">
      <c r="AG6956"/>
      <c r="AK6956" s="36">
        <v>4143</v>
      </c>
      <c r="AL6956" s="7">
        <v>90</v>
      </c>
    </row>
    <row r="6957" spans="33:38">
      <c r="AG6957"/>
      <c r="AK6957" s="36">
        <v>4123.5</v>
      </c>
      <c r="AL6957" s="7">
        <v>90</v>
      </c>
    </row>
    <row r="6958" spans="33:38">
      <c r="AG6958"/>
      <c r="AK6958" s="36">
        <v>4045.5</v>
      </c>
      <c r="AL6958" s="7">
        <v>90</v>
      </c>
    </row>
    <row r="6959" spans="33:38">
      <c r="AG6959"/>
      <c r="AK6959" s="36">
        <v>4261.5</v>
      </c>
      <c r="AL6959" s="7">
        <v>90</v>
      </c>
    </row>
    <row r="6960" spans="33:38">
      <c r="AG6960"/>
      <c r="AK6960" s="36">
        <v>3403.5</v>
      </c>
      <c r="AL6960" s="7">
        <v>75</v>
      </c>
    </row>
    <row r="6961" spans="33:38">
      <c r="AG6961"/>
      <c r="AK6961" s="36">
        <v>4326</v>
      </c>
      <c r="AL6961" s="7">
        <v>90</v>
      </c>
    </row>
    <row r="6962" spans="33:38">
      <c r="AG6962"/>
      <c r="AK6962" s="36">
        <v>5058</v>
      </c>
      <c r="AL6962" s="7">
        <v>90</v>
      </c>
    </row>
    <row r="6963" spans="33:38">
      <c r="AG6963"/>
      <c r="AK6963" s="36">
        <v>5596.5</v>
      </c>
      <c r="AL6963" s="7">
        <v>120</v>
      </c>
    </row>
    <row r="6964" spans="33:38">
      <c r="AG6964"/>
      <c r="AK6964" s="36">
        <v>5815.5</v>
      </c>
      <c r="AL6964" s="7">
        <v>130</v>
      </c>
    </row>
    <row r="6965" spans="33:38">
      <c r="AG6965"/>
      <c r="AK6965" s="36">
        <v>6105</v>
      </c>
      <c r="AL6965" s="7">
        <v>150</v>
      </c>
    </row>
    <row r="6966" spans="33:38">
      <c r="AG6966"/>
      <c r="AK6966" s="36">
        <v>5701.5</v>
      </c>
      <c r="AL6966" s="7">
        <v>120</v>
      </c>
    </row>
    <row r="6967" spans="33:38">
      <c r="AG6967"/>
      <c r="AK6967" s="36">
        <v>5883</v>
      </c>
      <c r="AL6967" s="7">
        <v>130</v>
      </c>
    </row>
    <row r="6968" spans="33:38">
      <c r="AG6968"/>
      <c r="AK6968" s="36">
        <v>6069</v>
      </c>
      <c r="AL6968" s="7">
        <v>140</v>
      </c>
    </row>
    <row r="6969" spans="33:38">
      <c r="AG6969"/>
      <c r="AK6969" s="36">
        <v>5922</v>
      </c>
      <c r="AL6969" s="7">
        <v>140</v>
      </c>
    </row>
    <row r="6970" spans="33:38">
      <c r="AG6970"/>
      <c r="AK6970" s="36">
        <v>5932.5</v>
      </c>
      <c r="AL6970" s="7">
        <v>140</v>
      </c>
    </row>
    <row r="6971" spans="33:38">
      <c r="AG6971"/>
      <c r="AK6971" s="36">
        <v>5649</v>
      </c>
      <c r="AL6971" s="7">
        <v>120</v>
      </c>
    </row>
    <row r="6972" spans="33:38">
      <c r="AG6972"/>
      <c r="AK6972" s="36">
        <v>6216</v>
      </c>
      <c r="AL6972" s="7">
        <v>150</v>
      </c>
    </row>
    <row r="6973" spans="33:38">
      <c r="AG6973"/>
      <c r="AK6973" s="36">
        <v>6070.5</v>
      </c>
      <c r="AL6973" s="7">
        <v>140</v>
      </c>
    </row>
    <row r="6974" spans="33:38">
      <c r="AG6974"/>
      <c r="AK6974" s="36">
        <v>5973</v>
      </c>
      <c r="AL6974" s="7">
        <v>140</v>
      </c>
    </row>
    <row r="6975" spans="33:38">
      <c r="AG6975"/>
      <c r="AK6975" s="36">
        <v>5742</v>
      </c>
      <c r="AL6975" s="7">
        <v>130</v>
      </c>
    </row>
    <row r="6976" spans="33:38">
      <c r="AG6976"/>
      <c r="AK6976" s="36">
        <v>5197.5</v>
      </c>
      <c r="AL6976" s="7">
        <v>95</v>
      </c>
    </row>
    <row r="6977" spans="33:38">
      <c r="AG6977"/>
      <c r="AK6977" s="36">
        <v>4840.5</v>
      </c>
      <c r="AL6977" s="7">
        <v>90</v>
      </c>
    </row>
    <row r="6978" spans="33:38">
      <c r="AG6978"/>
      <c r="AK6978" s="36">
        <v>4594.5</v>
      </c>
      <c r="AL6978" s="7">
        <v>90</v>
      </c>
    </row>
    <row r="6979" spans="33:38">
      <c r="AG6979"/>
      <c r="AK6979" s="36">
        <v>4369.5</v>
      </c>
      <c r="AL6979" s="7">
        <v>90</v>
      </c>
    </row>
    <row r="6980" spans="33:38">
      <c r="AG6980"/>
      <c r="AK6980" s="36">
        <v>4356</v>
      </c>
      <c r="AL6980" s="7">
        <v>90</v>
      </c>
    </row>
    <row r="6981" spans="33:38">
      <c r="AG6981"/>
      <c r="AK6981" s="36">
        <v>4117.5</v>
      </c>
      <c r="AL6981" s="7">
        <v>90</v>
      </c>
    </row>
    <row r="6982" spans="33:38">
      <c r="AG6982"/>
      <c r="AK6982" s="36">
        <v>4234.5</v>
      </c>
      <c r="AL6982" s="7">
        <v>90</v>
      </c>
    </row>
    <row r="6983" spans="33:38">
      <c r="AG6983"/>
      <c r="AK6983" s="36">
        <v>4273.5</v>
      </c>
      <c r="AL6983" s="7">
        <v>90</v>
      </c>
    </row>
    <row r="6984" spans="33:38">
      <c r="AG6984"/>
      <c r="AK6984" s="36">
        <v>4353</v>
      </c>
      <c r="AL6984" s="7">
        <v>90</v>
      </c>
    </row>
    <row r="6985" spans="33:38">
      <c r="AG6985"/>
      <c r="AK6985" s="36">
        <v>5046</v>
      </c>
      <c r="AL6985" s="7">
        <v>90</v>
      </c>
    </row>
    <row r="6986" spans="33:38">
      <c r="AG6986"/>
      <c r="AK6986" s="36">
        <v>5724</v>
      </c>
      <c r="AL6986" s="7">
        <v>130</v>
      </c>
    </row>
    <row r="6987" spans="33:38">
      <c r="AG6987"/>
      <c r="AK6987" s="36">
        <v>5890.5</v>
      </c>
      <c r="AL6987" s="7">
        <v>130</v>
      </c>
    </row>
    <row r="6988" spans="33:38">
      <c r="AG6988"/>
      <c r="AK6988" s="36">
        <v>6133.5</v>
      </c>
      <c r="AL6988" s="7">
        <v>150</v>
      </c>
    </row>
    <row r="6989" spans="33:38">
      <c r="AG6989"/>
      <c r="AK6989" s="36">
        <v>5799</v>
      </c>
      <c r="AL6989" s="7">
        <v>130</v>
      </c>
    </row>
    <row r="6990" spans="33:38">
      <c r="AG6990"/>
      <c r="AK6990" s="36">
        <v>5871</v>
      </c>
      <c r="AL6990" s="7">
        <v>130</v>
      </c>
    </row>
    <row r="6991" spans="33:38">
      <c r="AG6991"/>
      <c r="AK6991" s="36">
        <v>6031.5</v>
      </c>
      <c r="AL6991" s="7">
        <v>140</v>
      </c>
    </row>
    <row r="6992" spans="33:38">
      <c r="AG6992"/>
      <c r="AK6992" s="36">
        <v>5878.5</v>
      </c>
      <c r="AL6992" s="7">
        <v>130</v>
      </c>
    </row>
    <row r="6993" spans="33:38">
      <c r="AG6993"/>
      <c r="AK6993" s="36">
        <v>5838</v>
      </c>
      <c r="AL6993" s="7">
        <v>130</v>
      </c>
    </row>
    <row r="6994" spans="33:38">
      <c r="AG6994"/>
      <c r="AK6994" s="36">
        <v>5727</v>
      </c>
      <c r="AL6994" s="7">
        <v>130</v>
      </c>
    </row>
    <row r="6995" spans="33:38">
      <c r="AG6995"/>
      <c r="AK6995" s="36">
        <v>6289.5</v>
      </c>
      <c r="AL6995" s="7">
        <v>160</v>
      </c>
    </row>
    <row r="6996" spans="33:38">
      <c r="AG6996"/>
      <c r="AK6996" s="36">
        <v>6130.5</v>
      </c>
      <c r="AL6996" s="7">
        <v>150</v>
      </c>
    </row>
    <row r="6997" spans="33:38">
      <c r="AG6997"/>
      <c r="AK6997" s="36">
        <v>5932.5</v>
      </c>
      <c r="AL6997" s="7">
        <v>140</v>
      </c>
    </row>
    <row r="6998" spans="33:38">
      <c r="AG6998"/>
      <c r="AK6998" s="36">
        <v>5716.5</v>
      </c>
      <c r="AL6998" s="7">
        <v>120</v>
      </c>
    </row>
    <row r="6999" spans="33:38">
      <c r="AG6999"/>
      <c r="AK6999" s="36">
        <v>5295</v>
      </c>
      <c r="AL6999" s="7">
        <v>100</v>
      </c>
    </row>
    <row r="7000" spans="33:38">
      <c r="AG7000"/>
      <c r="AK7000" s="36">
        <v>5295</v>
      </c>
      <c r="AL7000" s="7">
        <v>100</v>
      </c>
    </row>
    <row r="7001" spans="33:38">
      <c r="AG7001"/>
      <c r="AK7001" s="36">
        <v>4792.5</v>
      </c>
      <c r="AL7001" s="7">
        <v>90</v>
      </c>
    </row>
    <row r="7002" spans="33:38">
      <c r="AG7002"/>
      <c r="AK7002" s="36">
        <v>4557</v>
      </c>
      <c r="AL7002" s="7">
        <v>90</v>
      </c>
    </row>
    <row r="7003" spans="33:38">
      <c r="AG7003"/>
      <c r="AK7003" s="36">
        <v>4357.5</v>
      </c>
      <c r="AL7003" s="7">
        <v>90</v>
      </c>
    </row>
    <row r="7004" spans="33:38">
      <c r="AG7004"/>
      <c r="AK7004" s="36">
        <v>4215</v>
      </c>
      <c r="AL7004" s="7">
        <v>90</v>
      </c>
    </row>
    <row r="7005" spans="33:38">
      <c r="AG7005"/>
      <c r="AK7005" s="36">
        <v>4143</v>
      </c>
      <c r="AL7005" s="7">
        <v>90</v>
      </c>
    </row>
    <row r="7006" spans="33:38">
      <c r="AG7006"/>
      <c r="AK7006" s="36">
        <v>4143</v>
      </c>
      <c r="AL7006" s="7">
        <v>90</v>
      </c>
    </row>
    <row r="7007" spans="33:38">
      <c r="AG7007"/>
      <c r="AK7007" s="36">
        <v>4303.5</v>
      </c>
      <c r="AL7007" s="7">
        <v>90</v>
      </c>
    </row>
    <row r="7008" spans="33:38">
      <c r="AG7008"/>
      <c r="AK7008" s="36">
        <v>4300.5</v>
      </c>
      <c r="AL7008" s="7">
        <v>90</v>
      </c>
    </row>
    <row r="7009" spans="33:38">
      <c r="AG7009"/>
      <c r="AK7009" s="36">
        <v>4384.5</v>
      </c>
      <c r="AL7009" s="7">
        <v>90</v>
      </c>
    </row>
    <row r="7010" spans="33:38">
      <c r="AG7010"/>
      <c r="AK7010" s="36">
        <v>5062.5</v>
      </c>
      <c r="AL7010" s="7">
        <v>90</v>
      </c>
    </row>
    <row r="7011" spans="33:38">
      <c r="AG7011"/>
      <c r="AK7011" s="36">
        <v>5601</v>
      </c>
      <c r="AL7011" s="7">
        <v>120</v>
      </c>
    </row>
    <row r="7012" spans="33:38">
      <c r="AG7012"/>
      <c r="AK7012" s="36">
        <v>5856</v>
      </c>
      <c r="AL7012" s="7">
        <v>130</v>
      </c>
    </row>
    <row r="7013" spans="33:38">
      <c r="AG7013"/>
      <c r="AK7013" s="36">
        <v>5995.5</v>
      </c>
      <c r="AL7013" s="7">
        <v>140</v>
      </c>
    </row>
    <row r="7014" spans="33:38">
      <c r="AG7014"/>
      <c r="AK7014" s="36">
        <v>5739</v>
      </c>
      <c r="AL7014" s="7">
        <v>130</v>
      </c>
    </row>
    <row r="7015" spans="33:38">
      <c r="AG7015"/>
      <c r="AK7015" s="36">
        <v>5817</v>
      </c>
      <c r="AL7015" s="7">
        <v>130</v>
      </c>
    </row>
    <row r="7016" spans="33:38">
      <c r="AG7016"/>
      <c r="AK7016" s="36">
        <v>5907</v>
      </c>
      <c r="AL7016" s="7">
        <v>130</v>
      </c>
    </row>
    <row r="7017" spans="33:38">
      <c r="AG7017"/>
      <c r="AK7017" s="36">
        <v>5793</v>
      </c>
      <c r="AL7017" s="7">
        <v>130</v>
      </c>
    </row>
    <row r="7018" spans="33:38">
      <c r="AG7018"/>
      <c r="AK7018" s="36">
        <v>5761.5</v>
      </c>
      <c r="AL7018" s="7">
        <v>130</v>
      </c>
    </row>
    <row r="7019" spans="33:38">
      <c r="AG7019"/>
      <c r="AK7019" s="36">
        <v>5659.5</v>
      </c>
      <c r="AL7019" s="7">
        <v>120</v>
      </c>
    </row>
    <row r="7020" spans="33:38">
      <c r="AG7020"/>
      <c r="AK7020" s="36">
        <v>6192</v>
      </c>
      <c r="AL7020" s="7">
        <v>150</v>
      </c>
    </row>
    <row r="7021" spans="33:38">
      <c r="AG7021"/>
      <c r="AK7021" s="36">
        <v>6165</v>
      </c>
      <c r="AL7021" s="7">
        <v>150</v>
      </c>
    </row>
    <row r="7022" spans="33:38">
      <c r="AG7022"/>
      <c r="AK7022" s="36">
        <v>5988</v>
      </c>
      <c r="AL7022" s="7">
        <v>140</v>
      </c>
    </row>
    <row r="7023" spans="33:38">
      <c r="AG7023"/>
      <c r="AK7023" s="36">
        <v>5713.5</v>
      </c>
      <c r="AL7023" s="7">
        <v>120</v>
      </c>
    </row>
    <row r="7024" spans="33:38">
      <c r="AG7024"/>
      <c r="AK7024" s="36">
        <v>5296.5</v>
      </c>
      <c r="AL7024" s="7">
        <v>100</v>
      </c>
    </row>
    <row r="7025" spans="33:38">
      <c r="AG7025"/>
      <c r="AK7025" s="36">
        <v>4972.5</v>
      </c>
      <c r="AL7025" s="7">
        <v>90</v>
      </c>
    </row>
    <row r="7026" spans="33:38">
      <c r="AG7026"/>
      <c r="AK7026" s="36">
        <v>4563</v>
      </c>
      <c r="AL7026" s="7">
        <v>90</v>
      </c>
    </row>
    <row r="7027" spans="33:38">
      <c r="AG7027"/>
      <c r="AK7027" s="36">
        <v>4405.5</v>
      </c>
      <c r="AL7027" s="7">
        <v>90</v>
      </c>
    </row>
    <row r="7028" spans="33:38">
      <c r="AG7028"/>
      <c r="AK7028" s="36">
        <v>4284</v>
      </c>
      <c r="AL7028" s="7">
        <v>90</v>
      </c>
    </row>
    <row r="7029" spans="33:38">
      <c r="AG7029"/>
      <c r="AK7029" s="36">
        <v>4182</v>
      </c>
      <c r="AL7029" s="7">
        <v>90</v>
      </c>
    </row>
    <row r="7030" spans="33:38">
      <c r="AG7030"/>
      <c r="AK7030" s="36">
        <v>4141.5</v>
      </c>
      <c r="AL7030" s="7">
        <v>90</v>
      </c>
    </row>
    <row r="7031" spans="33:38">
      <c r="AG7031"/>
      <c r="AK7031" s="36">
        <v>4152</v>
      </c>
      <c r="AL7031" s="7">
        <v>90</v>
      </c>
    </row>
    <row r="7032" spans="33:38">
      <c r="AG7032"/>
      <c r="AK7032" s="36">
        <v>4090.5</v>
      </c>
      <c r="AL7032" s="7">
        <v>90</v>
      </c>
    </row>
    <row r="7033" spans="33:38">
      <c r="AG7033"/>
      <c r="AK7033" s="36">
        <v>4110</v>
      </c>
      <c r="AL7033" s="7">
        <v>90</v>
      </c>
    </row>
    <row r="7034" spans="33:38">
      <c r="AG7034"/>
      <c r="AK7034" s="36">
        <v>4572</v>
      </c>
      <c r="AL7034" s="7">
        <v>90</v>
      </c>
    </row>
    <row r="7035" spans="33:38">
      <c r="AG7035"/>
      <c r="AK7035" s="36">
        <v>5098.5</v>
      </c>
      <c r="AL7035" s="7">
        <v>90</v>
      </c>
    </row>
    <row r="7036" spans="33:38">
      <c r="AG7036"/>
      <c r="AK7036" s="36">
        <v>5385</v>
      </c>
      <c r="AL7036" s="7">
        <v>105</v>
      </c>
    </row>
    <row r="7037" spans="33:38">
      <c r="AG7037"/>
      <c r="AK7037" s="36">
        <v>5617.5</v>
      </c>
      <c r="AL7037" s="7">
        <v>120</v>
      </c>
    </row>
    <row r="7038" spans="33:38">
      <c r="AG7038"/>
      <c r="AK7038" s="36">
        <v>5455.5</v>
      </c>
      <c r="AL7038" s="7">
        <v>110</v>
      </c>
    </row>
    <row r="7039" spans="33:38">
      <c r="AG7039"/>
      <c r="AK7039" s="36">
        <v>5554.5</v>
      </c>
      <c r="AL7039" s="7">
        <v>120</v>
      </c>
    </row>
    <row r="7040" spans="33:38">
      <c r="AG7040"/>
      <c r="AK7040" s="36">
        <v>5589</v>
      </c>
      <c r="AL7040" s="7">
        <v>120</v>
      </c>
    </row>
    <row r="7041" spans="33:38">
      <c r="AG7041"/>
      <c r="AK7041" s="36">
        <v>5398.5</v>
      </c>
      <c r="AL7041" s="7">
        <v>105</v>
      </c>
    </row>
    <row r="7042" spans="33:38">
      <c r="AG7042"/>
      <c r="AK7042" s="36">
        <v>5215.5</v>
      </c>
      <c r="AL7042" s="7">
        <v>100</v>
      </c>
    </row>
    <row r="7043" spans="33:38">
      <c r="AG7043"/>
      <c r="AK7043" s="36">
        <v>5206.5</v>
      </c>
      <c r="AL7043" s="7">
        <v>95</v>
      </c>
    </row>
    <row r="7044" spans="33:38">
      <c r="AG7044"/>
      <c r="AK7044" s="36">
        <v>5656.5</v>
      </c>
      <c r="AL7044" s="7">
        <v>120</v>
      </c>
    </row>
    <row r="7045" spans="33:38">
      <c r="AG7045"/>
      <c r="AK7045" s="36">
        <v>5602.5</v>
      </c>
      <c r="AL7045" s="7">
        <v>120</v>
      </c>
    </row>
    <row r="7046" spans="33:38">
      <c r="AG7046"/>
      <c r="AK7046" s="36">
        <v>5526</v>
      </c>
      <c r="AL7046" s="7">
        <v>110</v>
      </c>
    </row>
    <row r="7047" spans="33:38">
      <c r="AG7047"/>
      <c r="AK7047" s="36">
        <v>5415</v>
      </c>
      <c r="AL7047" s="7">
        <v>105</v>
      </c>
    </row>
    <row r="7048" spans="33:38">
      <c r="AG7048"/>
      <c r="AK7048" s="36">
        <v>5032.5</v>
      </c>
      <c r="AL7048" s="7">
        <v>90</v>
      </c>
    </row>
    <row r="7049" spans="33:38">
      <c r="AG7049"/>
      <c r="AK7049" s="36">
        <v>4710</v>
      </c>
      <c r="AL7049" s="7">
        <v>90</v>
      </c>
    </row>
    <row r="7050" spans="33:38">
      <c r="AG7050"/>
      <c r="AK7050" s="36">
        <v>4521</v>
      </c>
      <c r="AL7050" s="7">
        <v>90</v>
      </c>
    </row>
    <row r="7051" spans="33:38">
      <c r="AG7051"/>
      <c r="AK7051" s="36">
        <v>4270.5</v>
      </c>
      <c r="AL7051" s="7">
        <v>90</v>
      </c>
    </row>
    <row r="7052" spans="33:38">
      <c r="AG7052"/>
      <c r="AK7052" s="36">
        <v>4093.5</v>
      </c>
      <c r="AL7052" s="7">
        <v>90</v>
      </c>
    </row>
    <row r="7053" spans="33:38">
      <c r="AG7053"/>
      <c r="AK7053" s="36">
        <v>4092</v>
      </c>
      <c r="AL7053" s="7">
        <v>90</v>
      </c>
    </row>
    <row r="7054" spans="33:38">
      <c r="AG7054"/>
      <c r="AK7054" s="36">
        <v>4012.5</v>
      </c>
      <c r="AL7054" s="7">
        <v>90</v>
      </c>
    </row>
    <row r="7055" spans="33:38">
      <c r="AG7055"/>
      <c r="AK7055" s="36">
        <v>3996</v>
      </c>
      <c r="AL7055" s="7">
        <v>90</v>
      </c>
    </row>
    <row r="7056" spans="33:38">
      <c r="AG7056"/>
      <c r="AK7056" s="36">
        <v>3811.5</v>
      </c>
      <c r="AL7056" s="7">
        <v>90</v>
      </c>
    </row>
    <row r="7057" spans="33:38">
      <c r="AG7057"/>
      <c r="AK7057" s="36">
        <v>3643.5</v>
      </c>
      <c r="AL7057" s="7">
        <v>90</v>
      </c>
    </row>
    <row r="7058" spans="33:38">
      <c r="AG7058"/>
      <c r="AK7058" s="36">
        <v>3669</v>
      </c>
      <c r="AL7058" s="7">
        <v>90</v>
      </c>
    </row>
    <row r="7059" spans="33:38">
      <c r="AG7059"/>
      <c r="AK7059" s="36">
        <v>3877.5</v>
      </c>
      <c r="AL7059" s="7">
        <v>90</v>
      </c>
    </row>
    <row r="7060" spans="33:38">
      <c r="AG7060"/>
      <c r="AK7060" s="36">
        <v>4159.5</v>
      </c>
      <c r="AL7060" s="7">
        <v>90</v>
      </c>
    </row>
    <row r="7061" spans="33:38">
      <c r="AG7061"/>
      <c r="AK7061" s="36">
        <v>4309.5</v>
      </c>
      <c r="AL7061" s="7">
        <v>90</v>
      </c>
    </row>
    <row r="7062" spans="33:38">
      <c r="AG7062"/>
      <c r="AK7062" s="36">
        <v>4227</v>
      </c>
      <c r="AL7062" s="7">
        <v>90</v>
      </c>
    </row>
    <row r="7063" spans="33:38">
      <c r="AG7063"/>
      <c r="AK7063" s="36">
        <v>4291.5</v>
      </c>
      <c r="AL7063" s="7">
        <v>90</v>
      </c>
    </row>
    <row r="7064" spans="33:38">
      <c r="AG7064"/>
      <c r="AK7064" s="36">
        <v>4221</v>
      </c>
      <c r="AL7064" s="7">
        <v>90</v>
      </c>
    </row>
    <row r="7065" spans="33:38">
      <c r="AG7065"/>
      <c r="AK7065" s="36">
        <v>4147.5</v>
      </c>
      <c r="AL7065" s="7">
        <v>90</v>
      </c>
    </row>
    <row r="7066" spans="33:38">
      <c r="AG7066"/>
      <c r="AK7066" s="36">
        <v>4003.5</v>
      </c>
      <c r="AL7066" s="7">
        <v>90</v>
      </c>
    </row>
    <row r="7067" spans="33:38">
      <c r="AG7067"/>
      <c r="AK7067" s="36">
        <v>4252.5</v>
      </c>
      <c r="AL7067" s="7">
        <v>90</v>
      </c>
    </row>
    <row r="7068" spans="33:38">
      <c r="AG7068"/>
      <c r="AK7068" s="36">
        <v>5034</v>
      </c>
      <c r="AL7068" s="7">
        <v>90</v>
      </c>
    </row>
    <row r="7069" spans="33:38">
      <c r="AG7069"/>
      <c r="AK7069" s="36">
        <v>5089.5</v>
      </c>
      <c r="AL7069" s="7">
        <v>90</v>
      </c>
    </row>
    <row r="7070" spans="33:38">
      <c r="AG7070"/>
      <c r="AK7070" s="36">
        <v>5064</v>
      </c>
      <c r="AL7070" s="7">
        <v>90</v>
      </c>
    </row>
    <row r="7071" spans="33:38">
      <c r="AG7071"/>
      <c r="AK7071" s="36">
        <v>4885.5</v>
      </c>
      <c r="AL7071" s="7">
        <v>90</v>
      </c>
    </row>
    <row r="7072" spans="33:38">
      <c r="AG7072"/>
      <c r="AK7072" s="36">
        <v>4522.5</v>
      </c>
      <c r="AL7072" s="7">
        <v>90</v>
      </c>
    </row>
    <row r="7073" spans="33:38">
      <c r="AG7073"/>
      <c r="AK7073" s="36">
        <v>4239</v>
      </c>
      <c r="AL7073" s="7">
        <v>90</v>
      </c>
    </row>
    <row r="7074" spans="33:38">
      <c r="AG7074"/>
      <c r="AK7074" s="36">
        <v>4032</v>
      </c>
      <c r="AL7074" s="7">
        <v>90</v>
      </c>
    </row>
    <row r="7075" spans="33:38">
      <c r="AG7075"/>
      <c r="AK7075" s="36">
        <v>4108.5</v>
      </c>
      <c r="AL7075" s="7">
        <v>90</v>
      </c>
    </row>
    <row r="7076" spans="33:38">
      <c r="AG7076"/>
      <c r="AK7076" s="36">
        <v>3778.5</v>
      </c>
      <c r="AL7076" s="7">
        <v>90</v>
      </c>
    </row>
    <row r="7077" spans="33:38">
      <c r="AG7077"/>
      <c r="AK7077" s="36">
        <v>3744</v>
      </c>
      <c r="AL7077" s="7">
        <v>90</v>
      </c>
    </row>
    <row r="7078" spans="33:38">
      <c r="AG7078"/>
      <c r="AK7078" s="36">
        <v>3697.5</v>
      </c>
      <c r="AL7078" s="7">
        <v>90</v>
      </c>
    </row>
    <row r="7079" spans="33:38">
      <c r="AG7079"/>
      <c r="AK7079" s="36">
        <v>3853.5</v>
      </c>
      <c r="AL7079" s="7">
        <v>90</v>
      </c>
    </row>
    <row r="7080" spans="33:38">
      <c r="AG7080"/>
      <c r="AK7080" s="36">
        <v>3846</v>
      </c>
      <c r="AL7080" s="7">
        <v>90</v>
      </c>
    </row>
    <row r="7081" spans="33:38">
      <c r="AG7081"/>
      <c r="AK7081" s="36">
        <v>4114.5</v>
      </c>
      <c r="AL7081" s="7">
        <v>90</v>
      </c>
    </row>
    <row r="7082" spans="33:38">
      <c r="AG7082"/>
      <c r="AK7082" s="36">
        <v>4849.5</v>
      </c>
      <c r="AL7082" s="7">
        <v>90</v>
      </c>
    </row>
    <row r="7083" spans="33:38">
      <c r="AG7083"/>
      <c r="AK7083" s="36">
        <v>5556</v>
      </c>
      <c r="AL7083" s="7">
        <v>120</v>
      </c>
    </row>
    <row r="7084" spans="33:38">
      <c r="AG7084"/>
      <c r="AK7084" s="36">
        <v>5890.5</v>
      </c>
      <c r="AL7084" s="7">
        <v>130</v>
      </c>
    </row>
    <row r="7085" spans="33:38">
      <c r="AG7085"/>
      <c r="AK7085" s="36">
        <v>6003</v>
      </c>
      <c r="AL7085" s="7">
        <v>140</v>
      </c>
    </row>
    <row r="7086" spans="33:38">
      <c r="AG7086"/>
      <c r="AK7086" s="36">
        <v>5751</v>
      </c>
      <c r="AL7086" s="7">
        <v>130</v>
      </c>
    </row>
    <row r="7087" spans="33:38">
      <c r="AG7087"/>
      <c r="AK7087" s="36">
        <v>6015</v>
      </c>
      <c r="AL7087" s="7">
        <v>140</v>
      </c>
    </row>
    <row r="7088" spans="33:38">
      <c r="AG7088"/>
      <c r="AK7088" s="36">
        <v>6097.5</v>
      </c>
      <c r="AL7088" s="7">
        <v>150</v>
      </c>
    </row>
    <row r="7089" spans="33:38">
      <c r="AG7089"/>
      <c r="AK7089" s="36">
        <v>5899.5</v>
      </c>
      <c r="AL7089" s="7">
        <v>130</v>
      </c>
    </row>
    <row r="7090" spans="33:38">
      <c r="AG7090"/>
      <c r="AK7090" s="36">
        <v>5863.5</v>
      </c>
      <c r="AL7090" s="7">
        <v>130</v>
      </c>
    </row>
    <row r="7091" spans="33:38">
      <c r="AG7091"/>
      <c r="AK7091" s="36">
        <v>5823</v>
      </c>
      <c r="AL7091" s="7">
        <v>130</v>
      </c>
    </row>
    <row r="7092" spans="33:38">
      <c r="AG7092"/>
      <c r="AK7092" s="36">
        <v>6333</v>
      </c>
      <c r="AL7092" s="7">
        <v>160</v>
      </c>
    </row>
    <row r="7093" spans="33:38">
      <c r="AG7093"/>
      <c r="AK7093" s="36">
        <v>6148.5</v>
      </c>
      <c r="AL7093" s="7">
        <v>150</v>
      </c>
    </row>
    <row r="7094" spans="33:38">
      <c r="AG7094"/>
      <c r="AK7094" s="36">
        <v>5958</v>
      </c>
      <c r="AL7094" s="7">
        <v>140</v>
      </c>
    </row>
    <row r="7095" spans="33:38">
      <c r="AG7095"/>
      <c r="AK7095" s="36">
        <v>5782.5</v>
      </c>
      <c r="AL7095" s="7">
        <v>130</v>
      </c>
    </row>
    <row r="7096" spans="33:38">
      <c r="AG7096"/>
      <c r="AK7096" s="36">
        <v>5233.5</v>
      </c>
      <c r="AL7096" s="7">
        <v>100</v>
      </c>
    </row>
    <row r="7097" spans="33:38">
      <c r="AG7097"/>
      <c r="AK7097" s="36">
        <v>4840.5</v>
      </c>
      <c r="AL7097" s="7">
        <v>90</v>
      </c>
    </row>
    <row r="7098" spans="33:38">
      <c r="AG7098"/>
      <c r="AK7098" s="36">
        <v>4533</v>
      </c>
      <c r="AL7098" s="7">
        <v>90</v>
      </c>
    </row>
    <row r="7099" spans="33:38">
      <c r="AG7099"/>
      <c r="AK7099" s="36">
        <v>4375.5</v>
      </c>
      <c r="AL7099" s="7">
        <v>90</v>
      </c>
    </row>
    <row r="7100" spans="33:38">
      <c r="AG7100"/>
      <c r="AK7100" s="36">
        <v>4198.5</v>
      </c>
      <c r="AL7100" s="7">
        <v>90</v>
      </c>
    </row>
    <row r="7101" spans="33:38">
      <c r="AG7101"/>
      <c r="AK7101" s="36">
        <v>4147.5</v>
      </c>
      <c r="AL7101" s="7">
        <v>90</v>
      </c>
    </row>
    <row r="7102" spans="33:38">
      <c r="AG7102"/>
      <c r="AK7102" s="36">
        <v>4119</v>
      </c>
      <c r="AL7102" s="7">
        <v>90</v>
      </c>
    </row>
    <row r="7103" spans="33:38">
      <c r="AG7103"/>
      <c r="AK7103" s="36">
        <v>4309.5</v>
      </c>
      <c r="AL7103" s="7">
        <v>90</v>
      </c>
    </row>
    <row r="7104" spans="33:38">
      <c r="AG7104"/>
      <c r="AK7104" s="36">
        <v>4356</v>
      </c>
      <c r="AL7104" s="7">
        <v>90</v>
      </c>
    </row>
    <row r="7105" spans="33:38">
      <c r="AG7105"/>
      <c r="AK7105" s="36">
        <v>4462.5</v>
      </c>
      <c r="AL7105" s="7">
        <v>90</v>
      </c>
    </row>
    <row r="7106" spans="33:38">
      <c r="AG7106"/>
      <c r="AK7106" s="36">
        <v>5233.5</v>
      </c>
      <c r="AL7106" s="7">
        <v>100</v>
      </c>
    </row>
    <row r="7107" spans="33:38">
      <c r="AG7107"/>
      <c r="AK7107" s="36">
        <v>5589</v>
      </c>
      <c r="AL7107" s="7">
        <v>120</v>
      </c>
    </row>
    <row r="7108" spans="33:38">
      <c r="AG7108"/>
      <c r="AK7108" s="36">
        <v>5908.5</v>
      </c>
      <c r="AL7108" s="7">
        <v>140</v>
      </c>
    </row>
    <row r="7109" spans="33:38">
      <c r="AG7109"/>
      <c r="AK7109" s="36">
        <v>6117</v>
      </c>
      <c r="AL7109" s="7">
        <v>150</v>
      </c>
    </row>
    <row r="7110" spans="33:38">
      <c r="AG7110"/>
      <c r="AK7110" s="36">
        <v>5926.5</v>
      </c>
      <c r="AL7110" s="7">
        <v>140</v>
      </c>
    </row>
    <row r="7111" spans="33:38">
      <c r="AG7111"/>
      <c r="AK7111" s="36">
        <v>5982</v>
      </c>
      <c r="AL7111" s="7">
        <v>140</v>
      </c>
    </row>
    <row r="7112" spans="33:38">
      <c r="AG7112"/>
      <c r="AK7112" s="36">
        <v>6040.5</v>
      </c>
      <c r="AL7112" s="7">
        <v>140</v>
      </c>
    </row>
    <row r="7113" spans="33:38">
      <c r="AG7113"/>
      <c r="AK7113" s="36">
        <v>5755.5</v>
      </c>
      <c r="AL7113" s="7">
        <v>130</v>
      </c>
    </row>
    <row r="7114" spans="33:38">
      <c r="AG7114"/>
      <c r="AK7114" s="36">
        <v>5712</v>
      </c>
      <c r="AL7114" s="7">
        <v>120</v>
      </c>
    </row>
    <row r="7115" spans="33:38">
      <c r="AG7115"/>
      <c r="AK7115" s="36">
        <v>5073</v>
      </c>
      <c r="AL7115" s="7">
        <v>90</v>
      </c>
    </row>
    <row r="7116" spans="33:38">
      <c r="AG7116"/>
      <c r="AK7116" s="36">
        <v>6267</v>
      </c>
      <c r="AL7116" s="7">
        <v>160</v>
      </c>
    </row>
    <row r="7117" spans="33:38">
      <c r="AG7117"/>
      <c r="AK7117" s="36">
        <v>6079.5</v>
      </c>
      <c r="AL7117" s="7">
        <v>140</v>
      </c>
    </row>
    <row r="7118" spans="33:38">
      <c r="AG7118"/>
      <c r="AK7118" s="36">
        <v>5826</v>
      </c>
      <c r="AL7118" s="7">
        <v>130</v>
      </c>
    </row>
    <row r="7119" spans="33:38">
      <c r="AG7119"/>
      <c r="AK7119" s="36">
        <v>5583</v>
      </c>
      <c r="AL7119" s="7">
        <v>120</v>
      </c>
    </row>
    <row r="7120" spans="33:38">
      <c r="AG7120"/>
      <c r="AK7120" s="36">
        <v>5116.5</v>
      </c>
      <c r="AL7120" s="7">
        <v>95</v>
      </c>
    </row>
    <row r="7121" spans="33:38">
      <c r="AG7121"/>
      <c r="AK7121" s="36">
        <v>4786.5</v>
      </c>
      <c r="AL7121" s="7">
        <v>90</v>
      </c>
    </row>
    <row r="7122" spans="33:38">
      <c r="AG7122"/>
      <c r="AK7122" s="36">
        <v>4396.5</v>
      </c>
      <c r="AL7122" s="7">
        <v>90</v>
      </c>
    </row>
    <row r="7123" spans="33:38">
      <c r="AG7123"/>
      <c r="AK7123" s="36">
        <v>4257</v>
      </c>
      <c r="AL7123" s="7">
        <v>90</v>
      </c>
    </row>
    <row r="7124" spans="33:38">
      <c r="AG7124"/>
      <c r="AK7124" s="36">
        <v>4081.5</v>
      </c>
      <c r="AL7124" s="7">
        <v>90</v>
      </c>
    </row>
    <row r="7125" spans="33:38">
      <c r="AG7125"/>
      <c r="AK7125" s="36">
        <v>4026</v>
      </c>
      <c r="AL7125" s="7">
        <v>90</v>
      </c>
    </row>
    <row r="7126" spans="33:38">
      <c r="AG7126"/>
      <c r="AK7126" s="36">
        <v>4002</v>
      </c>
      <c r="AL7126" s="7">
        <v>90</v>
      </c>
    </row>
    <row r="7127" spans="33:38">
      <c r="AG7127"/>
      <c r="AK7127" s="36">
        <v>4234.5</v>
      </c>
      <c r="AL7127" s="7">
        <v>90</v>
      </c>
    </row>
    <row r="7128" spans="33:38">
      <c r="AG7128"/>
      <c r="AK7128" s="36">
        <v>4305</v>
      </c>
      <c r="AL7128" s="7">
        <v>90</v>
      </c>
    </row>
    <row r="7129" spans="33:38">
      <c r="AG7129"/>
      <c r="AK7129" s="36">
        <v>4422</v>
      </c>
      <c r="AL7129" s="7">
        <v>90</v>
      </c>
    </row>
    <row r="7130" spans="33:38">
      <c r="AG7130"/>
      <c r="AK7130" s="36">
        <v>4953</v>
      </c>
      <c r="AL7130" s="7">
        <v>90</v>
      </c>
    </row>
    <row r="7131" spans="33:38">
      <c r="AG7131"/>
      <c r="AK7131" s="36">
        <v>5455.5</v>
      </c>
      <c r="AL7131" s="7">
        <v>110</v>
      </c>
    </row>
    <row r="7132" spans="33:38">
      <c r="AG7132"/>
      <c r="AK7132" s="36">
        <v>5868</v>
      </c>
      <c r="AL7132" s="7">
        <v>130</v>
      </c>
    </row>
    <row r="7133" spans="33:38">
      <c r="AG7133"/>
      <c r="AK7133" s="36">
        <v>6063</v>
      </c>
      <c r="AL7133" s="7">
        <v>140</v>
      </c>
    </row>
    <row r="7134" spans="33:38">
      <c r="AG7134"/>
      <c r="AK7134" s="36">
        <v>5797.5</v>
      </c>
      <c r="AL7134" s="7">
        <v>130</v>
      </c>
    </row>
    <row r="7135" spans="33:38">
      <c r="AG7135"/>
      <c r="AK7135" s="36">
        <v>5872.5</v>
      </c>
      <c r="AL7135" s="7">
        <v>130</v>
      </c>
    </row>
    <row r="7136" spans="33:38">
      <c r="AG7136"/>
      <c r="AK7136" s="36">
        <v>5886</v>
      </c>
      <c r="AL7136" s="7">
        <v>130</v>
      </c>
    </row>
    <row r="7137" spans="33:38">
      <c r="AG7137"/>
      <c r="AK7137" s="36">
        <v>5800.5</v>
      </c>
      <c r="AL7137" s="7">
        <v>130</v>
      </c>
    </row>
    <row r="7138" spans="33:38">
      <c r="AG7138"/>
      <c r="AK7138" s="36">
        <v>5781</v>
      </c>
      <c r="AL7138" s="7">
        <v>130</v>
      </c>
    </row>
    <row r="7139" spans="33:38">
      <c r="AG7139"/>
      <c r="AK7139" s="36">
        <v>5719.5</v>
      </c>
      <c r="AL7139" s="7">
        <v>120</v>
      </c>
    </row>
    <row r="7140" spans="33:38">
      <c r="AG7140"/>
      <c r="AK7140" s="36">
        <v>6195</v>
      </c>
      <c r="AL7140" s="7">
        <v>150</v>
      </c>
    </row>
    <row r="7141" spans="33:38">
      <c r="AG7141"/>
      <c r="AK7141" s="36">
        <v>6063</v>
      </c>
      <c r="AL7141" s="7">
        <v>140</v>
      </c>
    </row>
    <row r="7142" spans="33:38">
      <c r="AG7142"/>
      <c r="AK7142" s="36">
        <v>5887.5</v>
      </c>
      <c r="AL7142" s="7">
        <v>130</v>
      </c>
    </row>
    <row r="7143" spans="33:38">
      <c r="AG7143"/>
      <c r="AK7143" s="36">
        <v>5677.5</v>
      </c>
      <c r="AL7143" s="7">
        <v>120</v>
      </c>
    </row>
    <row r="7144" spans="33:38">
      <c r="AG7144"/>
      <c r="AK7144" s="36">
        <v>5101.5</v>
      </c>
      <c r="AL7144" s="7">
        <v>95</v>
      </c>
    </row>
    <row r="7145" spans="33:38">
      <c r="AG7145"/>
      <c r="AK7145" s="36">
        <v>4770</v>
      </c>
      <c r="AL7145" s="7">
        <v>90</v>
      </c>
    </row>
    <row r="7146" spans="33:38">
      <c r="AG7146"/>
      <c r="AK7146" s="36">
        <v>4467</v>
      </c>
      <c r="AL7146" s="7">
        <v>90</v>
      </c>
    </row>
    <row r="7147" spans="33:38">
      <c r="AG7147"/>
      <c r="AK7147" s="36">
        <v>4299</v>
      </c>
      <c r="AL7147" s="7">
        <v>90</v>
      </c>
    </row>
    <row r="7148" spans="33:38">
      <c r="AG7148"/>
      <c r="AK7148" s="36">
        <v>4105.5</v>
      </c>
      <c r="AL7148" s="7">
        <v>90</v>
      </c>
    </row>
    <row r="7149" spans="33:38">
      <c r="AG7149"/>
      <c r="AK7149" s="36">
        <v>4023</v>
      </c>
      <c r="AL7149" s="7">
        <v>90</v>
      </c>
    </row>
    <row r="7150" spans="33:38">
      <c r="AG7150"/>
      <c r="AK7150" s="36">
        <v>4023</v>
      </c>
      <c r="AL7150" s="7">
        <v>90</v>
      </c>
    </row>
    <row r="7151" spans="33:38">
      <c r="AG7151"/>
      <c r="AK7151" s="36">
        <v>4195.5</v>
      </c>
      <c r="AL7151" s="7">
        <v>90</v>
      </c>
    </row>
    <row r="7152" spans="33:38">
      <c r="AG7152"/>
      <c r="AK7152" s="36">
        <v>4398</v>
      </c>
      <c r="AL7152" s="7">
        <v>90</v>
      </c>
    </row>
    <row r="7153" spans="33:38">
      <c r="AG7153"/>
      <c r="AK7153" s="36">
        <v>4284</v>
      </c>
      <c r="AL7153" s="7">
        <v>90</v>
      </c>
    </row>
    <row r="7154" spans="33:38">
      <c r="AG7154"/>
      <c r="AK7154" s="36">
        <v>4864.5</v>
      </c>
      <c r="AL7154" s="7">
        <v>90</v>
      </c>
    </row>
    <row r="7155" spans="33:38">
      <c r="AG7155"/>
      <c r="AK7155" s="36">
        <v>5494.5</v>
      </c>
      <c r="AL7155" s="7">
        <v>110</v>
      </c>
    </row>
    <row r="7156" spans="33:38">
      <c r="AG7156"/>
      <c r="AK7156" s="36">
        <v>5835</v>
      </c>
      <c r="AL7156" s="7">
        <v>130</v>
      </c>
    </row>
    <row r="7157" spans="33:38">
      <c r="AG7157"/>
      <c r="AK7157" s="36">
        <v>5983.5</v>
      </c>
      <c r="AL7157" s="7">
        <v>140</v>
      </c>
    </row>
    <row r="7158" spans="33:38">
      <c r="AG7158"/>
      <c r="AK7158" s="36">
        <v>5778</v>
      </c>
      <c r="AL7158" s="7">
        <v>130</v>
      </c>
    </row>
    <row r="7159" spans="33:38">
      <c r="AG7159"/>
      <c r="AK7159" s="36">
        <v>5874</v>
      </c>
      <c r="AL7159" s="7">
        <v>130</v>
      </c>
    </row>
    <row r="7160" spans="33:38">
      <c r="AG7160"/>
      <c r="AK7160" s="36">
        <v>6013.5</v>
      </c>
      <c r="AL7160" s="7">
        <v>140</v>
      </c>
    </row>
    <row r="7161" spans="33:38">
      <c r="AG7161"/>
      <c r="AK7161" s="36">
        <v>5865</v>
      </c>
      <c r="AL7161" s="7">
        <v>130</v>
      </c>
    </row>
    <row r="7162" spans="33:38">
      <c r="AG7162"/>
      <c r="AK7162" s="36">
        <v>5793</v>
      </c>
      <c r="AL7162" s="7">
        <v>130</v>
      </c>
    </row>
    <row r="7163" spans="33:38">
      <c r="AG7163"/>
      <c r="AK7163" s="36">
        <v>5754</v>
      </c>
      <c r="AL7163" s="7">
        <v>130</v>
      </c>
    </row>
    <row r="7164" spans="33:38">
      <c r="AG7164"/>
      <c r="AK7164" s="36">
        <v>6250.5</v>
      </c>
      <c r="AL7164" s="7">
        <v>150</v>
      </c>
    </row>
    <row r="7165" spans="33:38">
      <c r="AG7165"/>
      <c r="AK7165" s="36">
        <v>6024</v>
      </c>
      <c r="AL7165" s="7">
        <v>140</v>
      </c>
    </row>
    <row r="7166" spans="33:38">
      <c r="AG7166"/>
      <c r="AK7166" s="36">
        <v>5898</v>
      </c>
      <c r="AL7166" s="7">
        <v>130</v>
      </c>
    </row>
    <row r="7167" spans="33:38">
      <c r="AG7167"/>
      <c r="AK7167" s="36">
        <v>5701.5</v>
      </c>
      <c r="AL7167" s="7">
        <v>120</v>
      </c>
    </row>
    <row r="7168" spans="33:38">
      <c r="AG7168"/>
      <c r="AK7168" s="36">
        <v>5191.5</v>
      </c>
      <c r="AL7168" s="7">
        <v>95</v>
      </c>
    </row>
    <row r="7169" spans="33:38">
      <c r="AG7169"/>
      <c r="AK7169" s="36">
        <v>4728</v>
      </c>
      <c r="AL7169" s="7">
        <v>90</v>
      </c>
    </row>
    <row r="7170" spans="33:38">
      <c r="AG7170"/>
      <c r="AK7170" s="36">
        <v>4333.5</v>
      </c>
      <c r="AL7170" s="7">
        <v>90</v>
      </c>
    </row>
    <row r="7171" spans="33:38">
      <c r="AG7171"/>
      <c r="AK7171" s="36">
        <v>4149</v>
      </c>
      <c r="AL7171" s="7">
        <v>90</v>
      </c>
    </row>
    <row r="7172" spans="33:38">
      <c r="AG7172"/>
      <c r="AK7172" s="36">
        <v>4089</v>
      </c>
      <c r="AL7172" s="7">
        <v>90</v>
      </c>
    </row>
    <row r="7173" spans="33:38">
      <c r="AG7173"/>
      <c r="AK7173" s="36">
        <v>3922.5</v>
      </c>
      <c r="AL7173" s="7">
        <v>90</v>
      </c>
    </row>
    <row r="7174" spans="33:38">
      <c r="AG7174"/>
      <c r="AK7174" s="36">
        <v>3895.5</v>
      </c>
      <c r="AL7174" s="7">
        <v>90</v>
      </c>
    </row>
    <row r="7175" spans="33:38">
      <c r="AG7175"/>
      <c r="AK7175" s="36">
        <v>3829.5</v>
      </c>
      <c r="AL7175" s="7">
        <v>90</v>
      </c>
    </row>
    <row r="7176" spans="33:38">
      <c r="AG7176"/>
      <c r="AK7176" s="36">
        <v>3772.5</v>
      </c>
      <c r="AL7176" s="7">
        <v>90</v>
      </c>
    </row>
    <row r="7177" spans="33:38">
      <c r="AG7177"/>
      <c r="AK7177" s="36">
        <v>3630</v>
      </c>
      <c r="AL7177" s="7">
        <v>90</v>
      </c>
    </row>
    <row r="7178" spans="33:38">
      <c r="AG7178"/>
      <c r="AK7178" s="36">
        <v>3687</v>
      </c>
      <c r="AL7178" s="7">
        <v>90</v>
      </c>
    </row>
    <row r="7179" spans="33:38">
      <c r="AG7179"/>
      <c r="AK7179" s="36">
        <v>3870</v>
      </c>
      <c r="AL7179" s="7">
        <v>90</v>
      </c>
    </row>
    <row r="7180" spans="33:38">
      <c r="AG7180"/>
      <c r="AK7180" s="36">
        <v>5838</v>
      </c>
      <c r="AL7180" s="7">
        <v>130</v>
      </c>
    </row>
    <row r="7181" spans="33:38">
      <c r="AG7181"/>
      <c r="AK7181" s="36">
        <v>6079.5</v>
      </c>
      <c r="AL7181" s="7">
        <v>140</v>
      </c>
    </row>
    <row r="7182" spans="33:38">
      <c r="AG7182"/>
      <c r="AK7182" s="36">
        <v>5862</v>
      </c>
      <c r="AL7182" s="7">
        <v>130</v>
      </c>
    </row>
    <row r="7183" spans="33:38">
      <c r="AG7183"/>
      <c r="AK7183" s="36">
        <v>4219.5</v>
      </c>
      <c r="AL7183" s="7">
        <v>90</v>
      </c>
    </row>
    <row r="7184" spans="33:38">
      <c r="AG7184"/>
      <c r="AK7184" s="36">
        <v>3975</v>
      </c>
      <c r="AL7184" s="7">
        <v>90</v>
      </c>
    </row>
    <row r="7185" spans="33:38">
      <c r="AG7185"/>
      <c r="AK7185" s="36">
        <v>3990</v>
      </c>
      <c r="AL7185" s="7">
        <v>90</v>
      </c>
    </row>
    <row r="7186" spans="33:38">
      <c r="AG7186"/>
      <c r="AK7186" s="36">
        <v>3930</v>
      </c>
      <c r="AL7186" s="7">
        <v>90</v>
      </c>
    </row>
    <row r="7187" spans="33:38">
      <c r="AG7187"/>
      <c r="AK7187" s="36">
        <v>4069.5</v>
      </c>
      <c r="AL7187" s="7">
        <v>90</v>
      </c>
    </row>
    <row r="7188" spans="33:38">
      <c r="AG7188"/>
      <c r="AK7188" s="36">
        <v>5049</v>
      </c>
      <c r="AL7188" s="7">
        <v>90</v>
      </c>
    </row>
    <row r="7189" spans="33:38">
      <c r="AG7189"/>
      <c r="AK7189" s="36">
        <v>5176.5</v>
      </c>
      <c r="AL7189" s="7">
        <v>95</v>
      </c>
    </row>
    <row r="7190" spans="33:38">
      <c r="AG7190"/>
      <c r="AK7190" s="36">
        <v>5076</v>
      </c>
      <c r="AL7190" s="7">
        <v>90</v>
      </c>
    </row>
    <row r="7191" spans="33:38">
      <c r="AG7191"/>
      <c r="AK7191" s="36">
        <v>4665</v>
      </c>
      <c r="AL7191" s="7">
        <v>90</v>
      </c>
    </row>
    <row r="7192" spans="33:38">
      <c r="AG7192"/>
      <c r="AK7192" s="36">
        <v>4518</v>
      </c>
      <c r="AL7192" s="7">
        <v>90</v>
      </c>
    </row>
    <row r="7193" spans="33:38">
      <c r="AG7193"/>
      <c r="AK7193" s="36">
        <v>4248</v>
      </c>
      <c r="AL7193" s="7">
        <v>90</v>
      </c>
    </row>
    <row r="7194" spans="33:38">
      <c r="AG7194"/>
      <c r="AK7194" s="36">
        <v>4009.5</v>
      </c>
      <c r="AL7194" s="7">
        <v>90</v>
      </c>
    </row>
    <row r="7195" spans="33:38">
      <c r="AG7195"/>
      <c r="AK7195" s="36">
        <v>4273.5</v>
      </c>
      <c r="AL7195" s="7">
        <v>90</v>
      </c>
    </row>
    <row r="7196" spans="33:38">
      <c r="AG7196"/>
      <c r="AK7196" s="36">
        <v>4186.5</v>
      </c>
      <c r="AL7196" s="7">
        <v>90</v>
      </c>
    </row>
    <row r="7197" spans="33:38">
      <c r="AG7197"/>
      <c r="AK7197" s="36">
        <v>4063.5</v>
      </c>
      <c r="AL7197" s="7">
        <v>90</v>
      </c>
    </row>
    <row r="7198" spans="33:38">
      <c r="AG7198"/>
      <c r="AK7198" s="36">
        <v>4017</v>
      </c>
      <c r="AL7198" s="7">
        <v>90</v>
      </c>
    </row>
    <row r="7199" spans="33:38">
      <c r="AG7199"/>
      <c r="AK7199" s="36">
        <v>4062</v>
      </c>
      <c r="AL7199" s="7">
        <v>90</v>
      </c>
    </row>
    <row r="7200" spans="33:38">
      <c r="AG7200"/>
      <c r="AK7200" s="36">
        <v>4024.5</v>
      </c>
      <c r="AL7200" s="7">
        <v>90</v>
      </c>
    </row>
    <row r="7201" spans="33:38">
      <c r="AG7201"/>
      <c r="AK7201" s="36">
        <v>4035</v>
      </c>
      <c r="AL7201" s="7">
        <v>90</v>
      </c>
    </row>
    <row r="7202" spans="33:38">
      <c r="AG7202"/>
      <c r="AK7202" s="36">
        <v>4486.5</v>
      </c>
      <c r="AL7202" s="7">
        <v>90</v>
      </c>
    </row>
    <row r="7203" spans="33:38">
      <c r="AG7203"/>
      <c r="AK7203" s="36">
        <v>4992</v>
      </c>
      <c r="AL7203" s="7">
        <v>90</v>
      </c>
    </row>
    <row r="7204" spans="33:38">
      <c r="AG7204"/>
      <c r="AK7204" s="36">
        <v>5311.5</v>
      </c>
      <c r="AL7204" s="7">
        <v>100</v>
      </c>
    </row>
    <row r="7205" spans="33:38">
      <c r="AG7205"/>
      <c r="AK7205" s="36">
        <v>5493</v>
      </c>
      <c r="AL7205" s="7">
        <v>110</v>
      </c>
    </row>
    <row r="7206" spans="33:38">
      <c r="AG7206"/>
      <c r="AK7206" s="36">
        <v>5259</v>
      </c>
      <c r="AL7206" s="7">
        <v>100</v>
      </c>
    </row>
    <row r="7207" spans="33:38">
      <c r="AG7207"/>
      <c r="AK7207" s="36">
        <v>5287.5</v>
      </c>
      <c r="AL7207" s="7">
        <v>100</v>
      </c>
    </row>
    <row r="7208" spans="33:38">
      <c r="AG7208"/>
      <c r="AK7208" s="36">
        <v>5304</v>
      </c>
      <c r="AL7208" s="7">
        <v>100</v>
      </c>
    </row>
    <row r="7209" spans="33:38">
      <c r="AG7209"/>
      <c r="AK7209" s="36">
        <v>5226</v>
      </c>
      <c r="AL7209" s="7">
        <v>100</v>
      </c>
    </row>
    <row r="7210" spans="33:38">
      <c r="AG7210"/>
      <c r="AK7210" s="36">
        <v>5127</v>
      </c>
      <c r="AL7210" s="7">
        <v>95</v>
      </c>
    </row>
    <row r="7211" spans="33:38">
      <c r="AG7211"/>
      <c r="AK7211" s="36">
        <v>4998</v>
      </c>
      <c r="AL7211" s="7">
        <v>90</v>
      </c>
    </row>
    <row r="7212" spans="33:38">
      <c r="AG7212"/>
      <c r="AK7212" s="36">
        <v>5647.5</v>
      </c>
      <c r="AL7212" s="7">
        <v>120</v>
      </c>
    </row>
    <row r="7213" spans="33:38">
      <c r="AG7213"/>
      <c r="AK7213" s="36">
        <v>5706</v>
      </c>
      <c r="AL7213" s="7">
        <v>120</v>
      </c>
    </row>
    <row r="7214" spans="33:38">
      <c r="AG7214"/>
      <c r="AK7214" s="36">
        <v>5590.5</v>
      </c>
      <c r="AL7214" s="7">
        <v>120</v>
      </c>
    </row>
    <row r="7215" spans="33:38">
      <c r="AG7215"/>
      <c r="AK7215" s="36">
        <v>4665</v>
      </c>
      <c r="AL7215" s="7">
        <v>90</v>
      </c>
    </row>
    <row r="7216" spans="33:38">
      <c r="AG7216"/>
      <c r="AK7216" s="36">
        <v>4518</v>
      </c>
      <c r="AL7216" s="7">
        <v>90</v>
      </c>
    </row>
    <row r="7217" spans="33:38">
      <c r="AG7217"/>
      <c r="AK7217" s="36">
        <v>4248</v>
      </c>
      <c r="AL7217" s="7">
        <v>90</v>
      </c>
    </row>
    <row r="7218" spans="33:38">
      <c r="AG7218"/>
      <c r="AK7218" s="36">
        <v>4009.5</v>
      </c>
      <c r="AL7218" s="7">
        <v>90</v>
      </c>
    </row>
    <row r="7219" spans="33:38">
      <c r="AG7219"/>
      <c r="AK7219" s="36">
        <v>4149</v>
      </c>
      <c r="AL7219" s="7">
        <v>90</v>
      </c>
    </row>
    <row r="7220" spans="33:38">
      <c r="AG7220"/>
      <c r="AK7220" s="36">
        <v>4101</v>
      </c>
      <c r="AL7220" s="7">
        <v>90</v>
      </c>
    </row>
    <row r="7221" spans="33:38">
      <c r="AG7221"/>
      <c r="AK7221" s="36">
        <v>3922.5</v>
      </c>
      <c r="AL7221" s="7">
        <v>90</v>
      </c>
    </row>
    <row r="7222" spans="33:38">
      <c r="AG7222"/>
      <c r="AK7222" s="36">
        <v>3895.5</v>
      </c>
      <c r="AL7222" s="7">
        <v>90</v>
      </c>
    </row>
    <row r="7223" spans="33:38">
      <c r="AG7223"/>
      <c r="AK7223" s="36">
        <v>3829.5</v>
      </c>
      <c r="AL7223" s="7">
        <v>90</v>
      </c>
    </row>
    <row r="7224" spans="33:38">
      <c r="AG7224"/>
      <c r="AK7224" s="36">
        <v>3772.5</v>
      </c>
      <c r="AL7224" s="7">
        <v>90</v>
      </c>
    </row>
    <row r="7225" spans="33:38">
      <c r="AG7225"/>
      <c r="AK7225" s="36">
        <v>3630</v>
      </c>
      <c r="AL7225" s="7">
        <v>90</v>
      </c>
    </row>
    <row r="7226" spans="33:38">
      <c r="AG7226"/>
      <c r="AK7226" s="36">
        <v>3687</v>
      </c>
      <c r="AL7226" s="7">
        <v>90</v>
      </c>
    </row>
    <row r="7227" spans="33:38">
      <c r="AG7227"/>
      <c r="AK7227" s="36">
        <v>3870</v>
      </c>
      <c r="AL7227" s="7">
        <v>90</v>
      </c>
    </row>
    <row r="7228" spans="33:38">
      <c r="AG7228"/>
      <c r="AK7228" s="36">
        <v>4110</v>
      </c>
      <c r="AL7228" s="7">
        <v>90</v>
      </c>
    </row>
    <row r="7229" spans="33:38">
      <c r="AG7229"/>
      <c r="AK7229" s="36">
        <v>4267.5</v>
      </c>
      <c r="AL7229" s="7">
        <v>90</v>
      </c>
    </row>
    <row r="7230" spans="33:38">
      <c r="AG7230"/>
      <c r="AK7230" s="36">
        <v>4264.5</v>
      </c>
      <c r="AL7230" s="7">
        <v>90</v>
      </c>
    </row>
    <row r="7231" spans="33:38">
      <c r="AG7231"/>
      <c r="AK7231" s="36">
        <v>4219.5</v>
      </c>
      <c r="AL7231" s="7">
        <v>90</v>
      </c>
    </row>
    <row r="7232" spans="33:38">
      <c r="AG7232"/>
      <c r="AK7232" s="36">
        <v>3975</v>
      </c>
      <c r="AL7232" s="7">
        <v>90</v>
      </c>
    </row>
    <row r="7233" spans="33:38">
      <c r="AG7233"/>
      <c r="AK7233" s="36">
        <v>3990</v>
      </c>
      <c r="AL7233" s="7">
        <v>90</v>
      </c>
    </row>
    <row r="7234" spans="33:38">
      <c r="AG7234"/>
      <c r="AK7234" s="36">
        <v>3930</v>
      </c>
      <c r="AL7234" s="7">
        <v>90</v>
      </c>
    </row>
    <row r="7235" spans="33:38">
      <c r="AG7235"/>
      <c r="AK7235" s="36">
        <v>4069.5</v>
      </c>
      <c r="AL7235" s="7">
        <v>90</v>
      </c>
    </row>
    <row r="7236" spans="33:38">
      <c r="AG7236"/>
      <c r="AK7236" s="36">
        <v>5049</v>
      </c>
      <c r="AL7236" s="7">
        <v>90</v>
      </c>
    </row>
    <row r="7237" spans="33:38">
      <c r="AG7237"/>
      <c r="AK7237" s="36">
        <v>5176.5</v>
      </c>
      <c r="AL7237" s="7">
        <v>95</v>
      </c>
    </row>
    <row r="7238" spans="33:38">
      <c r="AG7238"/>
      <c r="AK7238" s="36">
        <v>5076</v>
      </c>
      <c r="AL7238" s="7">
        <v>90</v>
      </c>
    </row>
    <row r="7239" spans="33:38">
      <c r="AG7239"/>
      <c r="AK7239" s="36">
        <v>4665</v>
      </c>
      <c r="AL7239" s="7">
        <v>90</v>
      </c>
    </row>
    <row r="7240" spans="33:38">
      <c r="AG7240"/>
      <c r="AK7240" s="36">
        <v>4518</v>
      </c>
      <c r="AL7240" s="7">
        <v>90</v>
      </c>
    </row>
    <row r="7241" spans="33:38">
      <c r="AG7241"/>
      <c r="AK7241" s="36">
        <v>4248</v>
      </c>
      <c r="AL7241" s="7">
        <v>90</v>
      </c>
    </row>
    <row r="7242" spans="33:38">
      <c r="AG7242"/>
      <c r="AK7242" s="36">
        <v>4009.5</v>
      </c>
      <c r="AL7242" s="7">
        <v>90</v>
      </c>
    </row>
    <row r="7243" spans="33:38">
      <c r="AG7243"/>
      <c r="AK7243" s="36">
        <v>3867</v>
      </c>
      <c r="AL7243" s="7">
        <v>90</v>
      </c>
    </row>
    <row r="7244" spans="33:38">
      <c r="AG7244"/>
      <c r="AK7244" s="36">
        <v>3745.5</v>
      </c>
      <c r="AL7244" s="7">
        <v>90</v>
      </c>
    </row>
    <row r="7245" spans="33:38">
      <c r="AG7245"/>
      <c r="AK7245" s="36">
        <v>3645</v>
      </c>
      <c r="AL7245" s="7">
        <v>90</v>
      </c>
    </row>
    <row r="7246" spans="33:38">
      <c r="AG7246"/>
      <c r="AK7246" s="36">
        <v>3706.5</v>
      </c>
      <c r="AL7246" s="7">
        <v>90</v>
      </c>
    </row>
    <row r="7247" spans="33:38">
      <c r="AG7247"/>
      <c r="AK7247" s="36">
        <v>3868.5</v>
      </c>
      <c r="AL7247" s="7">
        <v>90</v>
      </c>
    </row>
    <row r="7248" spans="33:38">
      <c r="AG7248"/>
      <c r="AK7248" s="36">
        <v>4104</v>
      </c>
      <c r="AL7248" s="7">
        <v>90</v>
      </c>
    </row>
    <row r="7249" spans="33:38">
      <c r="AG7249"/>
      <c r="AK7249" s="36">
        <v>4230</v>
      </c>
      <c r="AL7249" s="7">
        <v>90</v>
      </c>
    </row>
    <row r="7250" spans="33:38">
      <c r="AG7250"/>
      <c r="AK7250" s="36">
        <v>4884</v>
      </c>
      <c r="AL7250" s="7">
        <v>90</v>
      </c>
    </row>
    <row r="7251" spans="33:38">
      <c r="AG7251"/>
      <c r="AK7251" s="36">
        <v>5428.5</v>
      </c>
      <c r="AL7251" s="7">
        <v>110</v>
      </c>
    </row>
    <row r="7252" spans="33:38">
      <c r="AG7252"/>
      <c r="AK7252" s="36">
        <v>5713.5</v>
      </c>
      <c r="AL7252" s="7">
        <v>120</v>
      </c>
    </row>
    <row r="7253" spans="33:38">
      <c r="AG7253"/>
      <c r="AK7253" s="36">
        <v>5920.5</v>
      </c>
      <c r="AL7253" s="7">
        <v>140</v>
      </c>
    </row>
    <row r="7254" spans="33:38">
      <c r="AG7254"/>
      <c r="AK7254" s="36">
        <v>5715</v>
      </c>
      <c r="AL7254" s="7">
        <v>120</v>
      </c>
    </row>
    <row r="7255" spans="33:38">
      <c r="AG7255"/>
      <c r="AK7255" s="36">
        <v>5787</v>
      </c>
      <c r="AL7255" s="7">
        <v>130</v>
      </c>
    </row>
    <row r="7256" spans="33:38">
      <c r="AG7256"/>
      <c r="AK7256" s="36">
        <v>5835</v>
      </c>
      <c r="AL7256" s="7">
        <v>130</v>
      </c>
    </row>
    <row r="7257" spans="33:38">
      <c r="AG7257"/>
      <c r="AK7257" s="36">
        <v>5788.5</v>
      </c>
      <c r="AL7257" s="7">
        <v>130</v>
      </c>
    </row>
    <row r="7258" spans="33:38">
      <c r="AG7258"/>
      <c r="AK7258" s="36">
        <v>5779.5</v>
      </c>
      <c r="AL7258" s="7">
        <v>130</v>
      </c>
    </row>
    <row r="7259" spans="33:38">
      <c r="AG7259"/>
      <c r="AK7259" s="36">
        <v>5668.5</v>
      </c>
      <c r="AL7259" s="7">
        <v>120</v>
      </c>
    </row>
    <row r="7260" spans="33:38">
      <c r="AG7260"/>
      <c r="AK7260" s="36">
        <v>6021</v>
      </c>
      <c r="AL7260" s="7">
        <v>140</v>
      </c>
    </row>
    <row r="7261" spans="33:38">
      <c r="AG7261"/>
      <c r="AK7261" s="36">
        <v>5869.5</v>
      </c>
      <c r="AL7261" s="7">
        <v>130</v>
      </c>
    </row>
    <row r="7262" spans="33:38">
      <c r="AG7262"/>
      <c r="AK7262" s="36">
        <v>5724</v>
      </c>
      <c r="AL7262" s="7">
        <v>130</v>
      </c>
    </row>
    <row r="7263" spans="33:38">
      <c r="AG7263"/>
      <c r="AK7263" s="36">
        <v>5440.5</v>
      </c>
      <c r="AL7263" s="7">
        <v>110</v>
      </c>
    </row>
    <row r="7264" spans="33:38">
      <c r="AG7264"/>
      <c r="AK7264" s="36">
        <v>4990.5</v>
      </c>
      <c r="AL7264" s="7">
        <v>90</v>
      </c>
    </row>
    <row r="7265" spans="33:38">
      <c r="AG7265"/>
      <c r="AK7265" s="36">
        <v>4593</v>
      </c>
      <c r="AL7265" s="7">
        <v>90</v>
      </c>
    </row>
    <row r="7266" spans="33:38">
      <c r="AG7266"/>
      <c r="AK7266" s="36">
        <v>4287</v>
      </c>
      <c r="AL7266" s="7">
        <v>90</v>
      </c>
    </row>
    <row r="7267" spans="33:38">
      <c r="AG7267"/>
      <c r="AK7267" s="36">
        <v>4090.5</v>
      </c>
      <c r="AL7267" s="7">
        <v>90</v>
      </c>
    </row>
    <row r="7268" spans="33:38">
      <c r="AG7268"/>
      <c r="AK7268" s="36">
        <v>3994.5</v>
      </c>
      <c r="AL7268" s="7">
        <v>90</v>
      </c>
    </row>
    <row r="7269" spans="33:38">
      <c r="AG7269"/>
      <c r="AK7269" s="36">
        <v>3927</v>
      </c>
      <c r="AL7269" s="7">
        <v>90</v>
      </c>
    </row>
    <row r="7270" spans="33:38">
      <c r="AG7270"/>
      <c r="AK7270" s="36">
        <v>3936</v>
      </c>
      <c r="AL7270" s="7">
        <v>90</v>
      </c>
    </row>
    <row r="7271" spans="33:38">
      <c r="AG7271"/>
      <c r="AK7271" s="36">
        <v>4062</v>
      </c>
      <c r="AL7271" s="7">
        <v>90</v>
      </c>
    </row>
    <row r="7272" spans="33:38">
      <c r="AG7272"/>
      <c r="AK7272" s="36">
        <v>4227</v>
      </c>
      <c r="AL7272" s="7">
        <v>90</v>
      </c>
    </row>
    <row r="7273" spans="33:38">
      <c r="AG7273"/>
      <c r="AK7273" s="36">
        <v>4317</v>
      </c>
      <c r="AL7273" s="7">
        <v>90</v>
      </c>
    </row>
    <row r="7274" spans="33:38">
      <c r="AG7274"/>
      <c r="AK7274" s="36">
        <v>4831.5</v>
      </c>
      <c r="AL7274" s="7">
        <v>90</v>
      </c>
    </row>
    <row r="7275" spans="33:38">
      <c r="AG7275"/>
      <c r="AK7275" s="36">
        <v>5395.5</v>
      </c>
      <c r="AL7275" s="7">
        <v>105</v>
      </c>
    </row>
    <row r="7276" spans="33:38">
      <c r="AG7276"/>
      <c r="AK7276" s="36">
        <v>5676</v>
      </c>
      <c r="AL7276" s="7">
        <v>120</v>
      </c>
    </row>
    <row r="7277" spans="33:38">
      <c r="AG7277"/>
      <c r="AK7277" s="36">
        <v>5871</v>
      </c>
      <c r="AL7277" s="7">
        <v>130</v>
      </c>
    </row>
    <row r="7278" spans="33:38">
      <c r="AG7278"/>
      <c r="AK7278" s="36">
        <v>5647.5</v>
      </c>
      <c r="AL7278" s="7">
        <v>120</v>
      </c>
    </row>
    <row r="7279" spans="33:38">
      <c r="AG7279"/>
      <c r="AK7279" s="36">
        <v>5634</v>
      </c>
      <c r="AL7279" s="7">
        <v>120</v>
      </c>
    </row>
    <row r="7280" spans="33:38">
      <c r="AG7280"/>
      <c r="AK7280" s="36">
        <v>5773.5</v>
      </c>
      <c r="AL7280" s="7">
        <v>130</v>
      </c>
    </row>
    <row r="7281" spans="33:38">
      <c r="AG7281"/>
      <c r="AK7281" s="36">
        <v>5635.5</v>
      </c>
      <c r="AL7281" s="7">
        <v>120</v>
      </c>
    </row>
    <row r="7282" spans="33:38">
      <c r="AG7282"/>
      <c r="AK7282" s="36">
        <v>5647.5</v>
      </c>
      <c r="AL7282" s="7">
        <v>120</v>
      </c>
    </row>
    <row r="7283" spans="33:38">
      <c r="AG7283"/>
      <c r="AK7283" s="36">
        <v>5557.5</v>
      </c>
      <c r="AL7283" s="7">
        <v>120</v>
      </c>
    </row>
    <row r="7284" spans="33:38">
      <c r="AG7284"/>
      <c r="AK7284" s="36">
        <v>6096</v>
      </c>
      <c r="AL7284" s="7">
        <v>150</v>
      </c>
    </row>
    <row r="7285" spans="33:38">
      <c r="AG7285"/>
      <c r="AK7285" s="36">
        <v>5922</v>
      </c>
      <c r="AL7285" s="7">
        <v>140</v>
      </c>
    </row>
    <row r="7286" spans="33:38">
      <c r="AG7286"/>
      <c r="AK7286" s="36">
        <v>5722.5</v>
      </c>
      <c r="AL7286" s="7">
        <v>130</v>
      </c>
    </row>
    <row r="7287" spans="33:38">
      <c r="AG7287"/>
      <c r="AK7287" s="36">
        <v>5413.5</v>
      </c>
      <c r="AL7287" s="7">
        <v>105</v>
      </c>
    </row>
    <row r="7288" spans="33:38">
      <c r="AG7288"/>
      <c r="AK7288" s="36">
        <v>4953</v>
      </c>
      <c r="AL7288" s="7">
        <v>90</v>
      </c>
    </row>
    <row r="7289" spans="33:38">
      <c r="AG7289"/>
      <c r="AK7289" s="36">
        <v>4645.5</v>
      </c>
      <c r="AL7289" s="7">
        <v>90</v>
      </c>
    </row>
    <row r="7290" spans="33:38">
      <c r="AG7290"/>
      <c r="AK7290" s="36">
        <v>4291.5</v>
      </c>
      <c r="AL7290" s="7">
        <v>90</v>
      </c>
    </row>
    <row r="7291" spans="33:38">
      <c r="AG7291"/>
      <c r="AK7291" s="36">
        <v>4156.5</v>
      </c>
      <c r="AL7291" s="7">
        <v>90</v>
      </c>
    </row>
    <row r="7292" spans="33:38">
      <c r="AG7292"/>
      <c r="AK7292" s="36">
        <v>4053</v>
      </c>
      <c r="AL7292" s="7">
        <v>90</v>
      </c>
    </row>
    <row r="7293" spans="33:38">
      <c r="AG7293"/>
      <c r="AK7293" s="36">
        <v>3979.5</v>
      </c>
      <c r="AL7293" s="7">
        <v>90</v>
      </c>
    </row>
    <row r="7294" spans="33:38">
      <c r="AG7294"/>
      <c r="AK7294" s="36">
        <v>3937.5</v>
      </c>
      <c r="AL7294" s="7">
        <v>90</v>
      </c>
    </row>
    <row r="7295" spans="33:38">
      <c r="AG7295"/>
      <c r="AK7295" s="36">
        <v>4125</v>
      </c>
      <c r="AL7295" s="7">
        <v>90</v>
      </c>
    </row>
    <row r="7296" spans="33:38">
      <c r="AG7296"/>
      <c r="AK7296" s="36">
        <v>4369.5</v>
      </c>
      <c r="AL7296" s="7">
        <v>90</v>
      </c>
    </row>
    <row r="7297" spans="33:38">
      <c r="AG7297"/>
      <c r="AK7297" s="36">
        <v>4273.5</v>
      </c>
      <c r="AL7297" s="7">
        <v>90</v>
      </c>
    </row>
    <row r="7298" spans="33:38">
      <c r="AG7298"/>
      <c r="AK7298" s="36">
        <v>4801.5</v>
      </c>
      <c r="AL7298" s="7">
        <v>90</v>
      </c>
    </row>
    <row r="7299" spans="33:38">
      <c r="AG7299"/>
      <c r="AK7299" s="36">
        <v>5365.5</v>
      </c>
      <c r="AL7299" s="7">
        <v>105</v>
      </c>
    </row>
    <row r="7300" spans="33:38">
      <c r="AG7300"/>
      <c r="AK7300" s="36">
        <v>5637</v>
      </c>
      <c r="AL7300" s="7">
        <v>120</v>
      </c>
    </row>
    <row r="7301" spans="33:38">
      <c r="AG7301"/>
      <c r="AK7301" s="36">
        <v>5754</v>
      </c>
      <c r="AL7301" s="7">
        <v>130</v>
      </c>
    </row>
    <row r="7302" spans="33:38">
      <c r="AG7302"/>
      <c r="AK7302" s="36">
        <v>5629.5</v>
      </c>
      <c r="AL7302" s="7">
        <v>120</v>
      </c>
    </row>
    <row r="7303" spans="33:38">
      <c r="AG7303"/>
      <c r="AK7303" s="36">
        <v>5578.5</v>
      </c>
      <c r="AL7303" s="7">
        <v>120</v>
      </c>
    </row>
    <row r="7304" spans="33:38">
      <c r="AG7304"/>
      <c r="AK7304" s="36">
        <v>5701.5</v>
      </c>
      <c r="AL7304" s="7">
        <v>120</v>
      </c>
    </row>
    <row r="7305" spans="33:38">
      <c r="AG7305"/>
      <c r="AK7305" s="36">
        <v>5646</v>
      </c>
      <c r="AL7305" s="7">
        <v>120</v>
      </c>
    </row>
    <row r="7306" spans="33:38">
      <c r="AG7306"/>
      <c r="AK7306" s="36">
        <v>5659.5</v>
      </c>
      <c r="AL7306" s="7">
        <v>120</v>
      </c>
    </row>
    <row r="7307" spans="33:38">
      <c r="AG7307"/>
      <c r="AK7307" s="36">
        <v>5430</v>
      </c>
      <c r="AL7307" s="7">
        <v>110</v>
      </c>
    </row>
    <row r="7308" spans="33:38">
      <c r="AG7308"/>
      <c r="AK7308" s="36">
        <v>5911.5</v>
      </c>
      <c r="AL7308" s="7">
        <v>140</v>
      </c>
    </row>
    <row r="7309" spans="33:38">
      <c r="AG7309"/>
      <c r="AK7309" s="36">
        <v>5788.5</v>
      </c>
      <c r="AL7309" s="7">
        <v>130</v>
      </c>
    </row>
    <row r="7310" spans="33:38">
      <c r="AG7310"/>
      <c r="AK7310" s="36">
        <v>5535</v>
      </c>
      <c r="AL7310" s="7">
        <v>120</v>
      </c>
    </row>
    <row r="7311" spans="33:38">
      <c r="AG7311"/>
      <c r="AK7311" s="36">
        <v>5328</v>
      </c>
      <c r="AL7311" s="7">
        <v>105</v>
      </c>
    </row>
    <row r="7312" spans="33:38">
      <c r="AG7312"/>
      <c r="AK7312" s="36">
        <v>4828.5</v>
      </c>
      <c r="AL7312" s="7">
        <v>90</v>
      </c>
    </row>
    <row r="7313" spans="33:38">
      <c r="AG7313"/>
      <c r="AK7313" s="36">
        <v>4452</v>
      </c>
      <c r="AL7313" s="7">
        <v>90</v>
      </c>
    </row>
    <row r="7314" spans="33:38">
      <c r="AG7314"/>
      <c r="AK7314" s="36">
        <v>4221</v>
      </c>
      <c r="AL7314" s="7">
        <v>90</v>
      </c>
    </row>
    <row r="7315" spans="33:38">
      <c r="AG7315"/>
      <c r="AK7315" s="36">
        <v>4069.5</v>
      </c>
      <c r="AL7315" s="7">
        <v>90</v>
      </c>
    </row>
    <row r="7316" spans="33:38">
      <c r="AG7316"/>
      <c r="AK7316" s="36">
        <v>4005</v>
      </c>
      <c r="AL7316" s="7">
        <v>90</v>
      </c>
    </row>
    <row r="7317" spans="33:38">
      <c r="AG7317"/>
      <c r="AK7317" s="36">
        <v>3837</v>
      </c>
      <c r="AL7317" s="7">
        <v>90</v>
      </c>
    </row>
    <row r="7318" spans="33:38">
      <c r="AG7318"/>
      <c r="AK7318" s="36">
        <v>3832.5</v>
      </c>
      <c r="AL7318" s="7">
        <v>90</v>
      </c>
    </row>
    <row r="7319" spans="33:38">
      <c r="AG7319"/>
      <c r="AK7319" s="36">
        <v>3946.5</v>
      </c>
      <c r="AL7319" s="7">
        <v>90</v>
      </c>
    </row>
    <row r="7320" spans="33:38">
      <c r="AG7320"/>
      <c r="AK7320" s="36">
        <v>4036.5</v>
      </c>
      <c r="AL7320" s="7">
        <v>90</v>
      </c>
    </row>
    <row r="7321" spans="33:38">
      <c r="AG7321"/>
      <c r="AK7321" s="36">
        <v>4230</v>
      </c>
      <c r="AL7321" s="7">
        <v>90</v>
      </c>
    </row>
    <row r="7322" spans="33:38">
      <c r="AG7322"/>
      <c r="AK7322" s="36">
        <v>4779</v>
      </c>
      <c r="AL7322" s="7">
        <v>90</v>
      </c>
    </row>
    <row r="7323" spans="33:38">
      <c r="AG7323"/>
      <c r="AK7323" s="36">
        <v>5208</v>
      </c>
      <c r="AL7323" s="7">
        <v>95</v>
      </c>
    </row>
    <row r="7324" spans="33:38">
      <c r="AG7324"/>
      <c r="AK7324" s="36">
        <v>5388</v>
      </c>
      <c r="AL7324" s="7">
        <v>105</v>
      </c>
    </row>
    <row r="7325" spans="33:38">
      <c r="AG7325"/>
      <c r="AK7325" s="36">
        <v>5506.5</v>
      </c>
      <c r="AL7325" s="7">
        <v>110</v>
      </c>
    </row>
    <row r="7326" spans="33:38">
      <c r="AG7326"/>
      <c r="AK7326" s="36">
        <v>5340</v>
      </c>
      <c r="AL7326" s="7">
        <v>105</v>
      </c>
    </row>
    <row r="7327" spans="33:38">
      <c r="AG7327"/>
      <c r="AK7327" s="36">
        <v>5284.5</v>
      </c>
      <c r="AL7327" s="7">
        <v>100</v>
      </c>
    </row>
    <row r="7328" spans="33:38">
      <c r="AG7328"/>
      <c r="AK7328" s="36">
        <v>5344.5</v>
      </c>
      <c r="AL7328" s="7">
        <v>105</v>
      </c>
    </row>
    <row r="7329" spans="33:38">
      <c r="AG7329"/>
      <c r="AK7329" s="36">
        <v>5161.5</v>
      </c>
      <c r="AL7329" s="7">
        <v>95</v>
      </c>
    </row>
    <row r="7330" spans="33:38">
      <c r="AG7330"/>
      <c r="AK7330" s="36">
        <v>5017.5</v>
      </c>
      <c r="AL7330" s="7">
        <v>90</v>
      </c>
    </row>
    <row r="7331" spans="33:38">
      <c r="AG7331"/>
      <c r="AK7331" s="36">
        <v>5049</v>
      </c>
      <c r="AL7331" s="7">
        <v>90</v>
      </c>
    </row>
    <row r="7332" spans="33:38">
      <c r="AG7332"/>
      <c r="AK7332" s="36">
        <v>5653.5</v>
      </c>
      <c r="AL7332" s="7">
        <v>120</v>
      </c>
    </row>
    <row r="7333" spans="33:38">
      <c r="AG7333"/>
      <c r="AK7333" s="36">
        <v>5556</v>
      </c>
      <c r="AL7333" s="7">
        <v>120</v>
      </c>
    </row>
    <row r="7334" spans="33:38">
      <c r="AG7334"/>
      <c r="AK7334" s="36">
        <v>5380.5</v>
      </c>
      <c r="AL7334" s="7">
        <v>105</v>
      </c>
    </row>
    <row r="7335" spans="33:38">
      <c r="AG7335"/>
      <c r="AK7335" s="36">
        <v>5097</v>
      </c>
      <c r="AL7335" s="7">
        <v>90</v>
      </c>
    </row>
    <row r="7336" spans="33:38">
      <c r="AG7336"/>
      <c r="AK7336" s="36">
        <v>4749</v>
      </c>
      <c r="AL7336" s="7">
        <v>90</v>
      </c>
    </row>
    <row r="7337" spans="33:38">
      <c r="AG7337"/>
      <c r="AK7337" s="36">
        <v>4327.5</v>
      </c>
      <c r="AL7337" s="7">
        <v>90</v>
      </c>
    </row>
    <row r="7338" spans="33:38">
      <c r="AG7338"/>
      <c r="AK7338" s="36">
        <v>4098</v>
      </c>
      <c r="AL7338" s="7">
        <v>90</v>
      </c>
    </row>
    <row r="7339" spans="33:38">
      <c r="AG7339"/>
      <c r="AK7339" s="36">
        <v>3906</v>
      </c>
      <c r="AL7339" s="7">
        <v>90</v>
      </c>
    </row>
    <row r="7340" spans="33:38">
      <c r="AG7340"/>
      <c r="AK7340" s="36">
        <v>3786</v>
      </c>
      <c r="AL7340" s="7">
        <v>90</v>
      </c>
    </row>
    <row r="7341" spans="33:38">
      <c r="AG7341"/>
      <c r="AK7341" s="36">
        <v>3679.5</v>
      </c>
      <c r="AL7341" s="7">
        <v>90</v>
      </c>
    </row>
    <row r="7342" spans="33:38">
      <c r="AG7342"/>
      <c r="AK7342" s="36">
        <v>3630</v>
      </c>
      <c r="AL7342" s="7">
        <v>90</v>
      </c>
    </row>
    <row r="7343" spans="33:38">
      <c r="AG7343"/>
      <c r="AK7343" s="36">
        <v>3582</v>
      </c>
      <c r="AL7343" s="7">
        <v>75</v>
      </c>
    </row>
    <row r="7344" spans="33:38">
      <c r="AG7344"/>
      <c r="AK7344" s="36">
        <v>3471</v>
      </c>
      <c r="AL7344" s="7">
        <v>75</v>
      </c>
    </row>
    <row r="7345" spans="33:38">
      <c r="AG7345"/>
      <c r="AK7345" s="36">
        <v>3265.5</v>
      </c>
      <c r="AL7345" s="7">
        <v>75</v>
      </c>
    </row>
    <row r="7346" spans="33:38">
      <c r="AG7346"/>
      <c r="AK7346" s="36">
        <v>3249</v>
      </c>
      <c r="AL7346" s="7">
        <v>75</v>
      </c>
    </row>
    <row r="7347" spans="33:38">
      <c r="AG7347"/>
      <c r="AK7347" s="36">
        <v>3258</v>
      </c>
      <c r="AL7347" s="7">
        <v>75</v>
      </c>
    </row>
    <row r="7348" spans="33:38">
      <c r="AG7348"/>
      <c r="AK7348" s="36">
        <v>3328.5</v>
      </c>
      <c r="AL7348" s="7">
        <v>75</v>
      </c>
    </row>
    <row r="7349" spans="33:38">
      <c r="AG7349"/>
      <c r="AK7349" s="36">
        <v>3450</v>
      </c>
      <c r="AL7349" s="7">
        <v>75</v>
      </c>
    </row>
    <row r="7350" spans="33:38">
      <c r="AG7350"/>
      <c r="AK7350" s="36">
        <v>3484.5</v>
      </c>
      <c r="AL7350" s="7">
        <v>75</v>
      </c>
    </row>
    <row r="7351" spans="33:38">
      <c r="AG7351"/>
      <c r="AK7351" s="36">
        <v>3448.5</v>
      </c>
      <c r="AL7351" s="7">
        <v>75</v>
      </c>
    </row>
    <row r="7352" spans="33:38">
      <c r="AG7352"/>
      <c r="AK7352" s="36">
        <v>3420</v>
      </c>
      <c r="AL7352" s="7">
        <v>75</v>
      </c>
    </row>
    <row r="7353" spans="33:38">
      <c r="AG7353"/>
      <c r="AK7353" s="36">
        <v>3331.5</v>
      </c>
      <c r="AL7353" s="7">
        <v>75</v>
      </c>
    </row>
    <row r="7354" spans="33:38">
      <c r="AG7354"/>
      <c r="AK7354" s="36">
        <v>3319.5</v>
      </c>
      <c r="AL7354" s="7">
        <v>75</v>
      </c>
    </row>
    <row r="7355" spans="33:38">
      <c r="AG7355"/>
      <c r="AK7355" s="36">
        <v>3451.5</v>
      </c>
      <c r="AL7355" s="7">
        <v>75</v>
      </c>
    </row>
    <row r="7356" spans="33:38">
      <c r="AG7356"/>
      <c r="AK7356" s="36">
        <v>4338</v>
      </c>
      <c r="AL7356" s="7">
        <v>90</v>
      </c>
    </row>
    <row r="7357" spans="33:38">
      <c r="AG7357"/>
      <c r="AK7357" s="36">
        <v>4398</v>
      </c>
      <c r="AL7357" s="7">
        <v>90</v>
      </c>
    </row>
    <row r="7358" spans="33:38">
      <c r="AG7358"/>
      <c r="AK7358" s="36">
        <v>4375.5</v>
      </c>
      <c r="AL7358" s="7">
        <v>90</v>
      </c>
    </row>
    <row r="7359" spans="33:38">
      <c r="AG7359"/>
      <c r="AK7359" s="36">
        <v>4209</v>
      </c>
      <c r="AL7359" s="7">
        <v>90</v>
      </c>
    </row>
    <row r="7360" spans="33:38">
      <c r="AG7360"/>
      <c r="AK7360" s="36">
        <v>3985.5</v>
      </c>
      <c r="AL7360" s="7">
        <v>90</v>
      </c>
    </row>
    <row r="7361" spans="33:38">
      <c r="AG7361"/>
      <c r="AK7361" s="36">
        <v>3685.5</v>
      </c>
      <c r="AL7361" s="7">
        <v>90</v>
      </c>
    </row>
    <row r="7362" spans="33:38">
      <c r="AG7362"/>
      <c r="AK7362" s="36">
        <v>3504</v>
      </c>
      <c r="AL7362" s="7">
        <v>75</v>
      </c>
    </row>
    <row r="7363" spans="33:38">
      <c r="AG7363"/>
      <c r="AK7363" s="36">
        <v>3402</v>
      </c>
      <c r="AL7363" s="7">
        <v>75</v>
      </c>
    </row>
    <row r="7364" spans="33:38">
      <c r="AG7364"/>
      <c r="AK7364" s="36">
        <v>3265.5</v>
      </c>
      <c r="AL7364" s="7">
        <v>75</v>
      </c>
    </row>
    <row r="7365" spans="33:38">
      <c r="AG7365"/>
      <c r="AK7365" s="36">
        <v>3213</v>
      </c>
      <c r="AL7365" s="7">
        <v>75</v>
      </c>
    </row>
    <row r="7366" spans="33:38">
      <c r="AG7366"/>
      <c r="AK7366" s="36">
        <v>3192</v>
      </c>
      <c r="AL7366" s="7">
        <v>50</v>
      </c>
    </row>
    <row r="7367" spans="33:38">
      <c r="AG7367"/>
      <c r="AK7367" s="36">
        <v>3198</v>
      </c>
      <c r="AL7367" s="7">
        <v>50</v>
      </c>
    </row>
    <row r="7368" spans="33:38">
      <c r="AG7368"/>
      <c r="AK7368" s="36">
        <v>3187.5</v>
      </c>
      <c r="AL7368" s="7">
        <v>50</v>
      </c>
    </row>
    <row r="7369" spans="33:38">
      <c r="AG7369"/>
      <c r="AK7369" s="36">
        <v>3184.5</v>
      </c>
      <c r="AL7369" s="7">
        <v>50</v>
      </c>
    </row>
    <row r="7370" spans="33:38">
      <c r="AG7370"/>
      <c r="AK7370" s="36">
        <v>3360</v>
      </c>
      <c r="AL7370" s="7">
        <v>75</v>
      </c>
    </row>
    <row r="7371" spans="33:38">
      <c r="AG7371"/>
      <c r="AK7371" s="36">
        <v>3613.5</v>
      </c>
      <c r="AL7371" s="7">
        <v>90</v>
      </c>
    </row>
    <row r="7372" spans="33:38">
      <c r="AG7372"/>
      <c r="AK7372" s="36">
        <v>3987</v>
      </c>
      <c r="AL7372" s="7">
        <v>90</v>
      </c>
    </row>
    <row r="7373" spans="33:38">
      <c r="AG7373"/>
      <c r="AK7373" s="36">
        <v>4150.5</v>
      </c>
      <c r="AL7373" s="7">
        <v>90</v>
      </c>
    </row>
    <row r="7374" spans="33:38">
      <c r="AG7374"/>
      <c r="AK7374" s="36">
        <v>4101</v>
      </c>
      <c r="AL7374" s="7">
        <v>90</v>
      </c>
    </row>
    <row r="7375" spans="33:38">
      <c r="AG7375"/>
      <c r="AK7375" s="36">
        <v>4150.5</v>
      </c>
      <c r="AL7375" s="7">
        <v>90</v>
      </c>
    </row>
    <row r="7376" spans="33:38">
      <c r="AG7376"/>
      <c r="AK7376" s="36">
        <v>4179</v>
      </c>
      <c r="AL7376" s="7">
        <v>90</v>
      </c>
    </row>
    <row r="7377" spans="33:38">
      <c r="AG7377"/>
      <c r="AK7377" s="36">
        <v>4104</v>
      </c>
      <c r="AL7377" s="7">
        <v>90</v>
      </c>
    </row>
    <row r="7378" spans="33:38">
      <c r="AG7378"/>
      <c r="AK7378" s="36">
        <v>4083</v>
      </c>
      <c r="AL7378" s="7">
        <v>90</v>
      </c>
    </row>
    <row r="7379" spans="33:38">
      <c r="AG7379"/>
      <c r="AK7379" s="36">
        <v>4065</v>
      </c>
      <c r="AL7379" s="7">
        <v>90</v>
      </c>
    </row>
    <row r="7380" spans="33:38">
      <c r="AG7380"/>
      <c r="AK7380" s="36">
        <v>5044.5</v>
      </c>
      <c r="AL7380" s="7">
        <v>90</v>
      </c>
    </row>
    <row r="7381" spans="33:38">
      <c r="AG7381"/>
      <c r="AK7381" s="36">
        <v>5026.5</v>
      </c>
      <c r="AL7381" s="7">
        <v>90</v>
      </c>
    </row>
    <row r="7382" spans="33:38">
      <c r="AG7382"/>
      <c r="AK7382" s="36">
        <v>4939.5</v>
      </c>
      <c r="AL7382" s="7">
        <v>90</v>
      </c>
    </row>
    <row r="7383" spans="33:38">
      <c r="AG7383"/>
      <c r="AK7383" s="36">
        <v>4765.5</v>
      </c>
      <c r="AL7383" s="7">
        <v>90</v>
      </c>
    </row>
    <row r="7384" spans="33:38">
      <c r="AG7384"/>
      <c r="AK7384" s="36">
        <v>4458</v>
      </c>
      <c r="AL7384" s="7">
        <v>90</v>
      </c>
    </row>
    <row r="7385" spans="33:38">
      <c r="AG7385"/>
      <c r="AK7385" s="36">
        <v>4204.5</v>
      </c>
      <c r="AL7385" s="7">
        <v>90</v>
      </c>
    </row>
    <row r="7386" spans="33:38">
      <c r="AG7386"/>
      <c r="AK7386" s="36">
        <v>3922.5</v>
      </c>
      <c r="AL7386" s="7">
        <v>90</v>
      </c>
    </row>
    <row r="7387" spans="33:38">
      <c r="AG7387"/>
      <c r="AK7387" s="36">
        <v>3786</v>
      </c>
      <c r="AL7387" s="7">
        <v>90</v>
      </c>
    </row>
    <row r="7388" spans="33:38">
      <c r="AG7388"/>
      <c r="AK7388" s="36">
        <v>3648</v>
      </c>
      <c r="AL7388" s="7">
        <v>90</v>
      </c>
    </row>
    <row r="7389" spans="33:38">
      <c r="AG7389"/>
      <c r="AK7389" s="36">
        <v>3585</v>
      </c>
      <c r="AL7389" s="7">
        <v>75</v>
      </c>
    </row>
    <row r="7390" spans="33:38">
      <c r="AG7390"/>
      <c r="AK7390" s="36">
        <v>3528</v>
      </c>
      <c r="AL7390" s="7">
        <v>75</v>
      </c>
    </row>
    <row r="7391" spans="33:38">
      <c r="AG7391"/>
      <c r="AK7391" s="36">
        <v>3549</v>
      </c>
      <c r="AL7391" s="7">
        <v>75</v>
      </c>
    </row>
    <row r="7392" spans="33:38">
      <c r="AG7392"/>
      <c r="AK7392" s="36">
        <v>3489</v>
      </c>
      <c r="AL7392" s="7">
        <v>75</v>
      </c>
    </row>
    <row r="7393" spans="33:38">
      <c r="AG7393"/>
      <c r="AK7393" s="36">
        <v>3397.5</v>
      </c>
      <c r="AL7393" s="7">
        <v>75</v>
      </c>
    </row>
    <row r="7394" spans="33:38">
      <c r="AG7394"/>
      <c r="AK7394" s="36">
        <v>3442.5</v>
      </c>
      <c r="AL7394" s="7">
        <v>75</v>
      </c>
    </row>
    <row r="7395" spans="33:38">
      <c r="AG7395"/>
      <c r="AK7395" s="36">
        <v>3609</v>
      </c>
      <c r="AL7395" s="7">
        <v>90</v>
      </c>
    </row>
    <row r="7396" spans="33:38">
      <c r="AG7396"/>
      <c r="AK7396" s="36">
        <v>3880.5</v>
      </c>
      <c r="AL7396" s="7">
        <v>90</v>
      </c>
    </row>
    <row r="7397" spans="33:38">
      <c r="AG7397"/>
      <c r="AK7397" s="36">
        <v>4126.5</v>
      </c>
      <c r="AL7397" s="7">
        <v>90</v>
      </c>
    </row>
    <row r="7398" spans="33:38">
      <c r="AG7398"/>
      <c r="AK7398" s="36">
        <v>4116</v>
      </c>
      <c r="AL7398" s="7">
        <v>90</v>
      </c>
    </row>
    <row r="7399" spans="33:38">
      <c r="AG7399"/>
      <c r="AK7399" s="36">
        <v>4071</v>
      </c>
      <c r="AL7399" s="7">
        <v>90</v>
      </c>
    </row>
    <row r="7400" spans="33:38">
      <c r="AG7400"/>
      <c r="AK7400" s="36">
        <v>3970.5</v>
      </c>
      <c r="AL7400" s="7">
        <v>90</v>
      </c>
    </row>
    <row r="7401" spans="33:38">
      <c r="AG7401"/>
      <c r="AK7401" s="36">
        <v>4008</v>
      </c>
      <c r="AL7401" s="7">
        <v>90</v>
      </c>
    </row>
    <row r="7402" spans="33:38">
      <c r="AG7402"/>
      <c r="AK7402" s="36">
        <v>3960</v>
      </c>
      <c r="AL7402" s="7">
        <v>90</v>
      </c>
    </row>
    <row r="7403" spans="33:38">
      <c r="AG7403"/>
      <c r="AK7403" s="36">
        <v>4125</v>
      </c>
      <c r="AL7403" s="7">
        <v>90</v>
      </c>
    </row>
    <row r="7404" spans="33:38">
      <c r="AG7404"/>
      <c r="AK7404" s="36">
        <v>5077.5</v>
      </c>
      <c r="AL7404" s="7">
        <v>90</v>
      </c>
    </row>
    <row r="7405" spans="33:38">
      <c r="AG7405"/>
      <c r="AK7405" s="36">
        <v>4986</v>
      </c>
      <c r="AL7405" s="7">
        <v>90</v>
      </c>
    </row>
    <row r="7406" spans="33:38">
      <c r="AG7406"/>
      <c r="AK7406" s="36">
        <v>4926</v>
      </c>
      <c r="AL7406" s="7">
        <v>90</v>
      </c>
    </row>
    <row r="7407" spans="33:38">
      <c r="AG7407"/>
      <c r="AK7407" s="36">
        <v>4725</v>
      </c>
      <c r="AL7407" s="7">
        <v>90</v>
      </c>
    </row>
    <row r="7408" spans="33:38">
      <c r="AG7408"/>
      <c r="AK7408" s="36">
        <v>4326</v>
      </c>
      <c r="AL7408" s="7">
        <v>90</v>
      </c>
    </row>
    <row r="7409" spans="33:38">
      <c r="AG7409"/>
      <c r="AK7409" s="36">
        <v>4059</v>
      </c>
      <c r="AL7409" s="7">
        <v>90</v>
      </c>
    </row>
    <row r="7410" spans="33:38">
      <c r="AG7410"/>
      <c r="AK7410" s="36">
        <v>3738</v>
      </c>
      <c r="AL7410" s="7">
        <v>90</v>
      </c>
    </row>
    <row r="7411" spans="33:38">
      <c r="AG7411"/>
      <c r="AK7411" s="36">
        <v>3603</v>
      </c>
      <c r="AL7411" s="7">
        <v>90</v>
      </c>
    </row>
    <row r="7412" spans="33:38">
      <c r="AG7412"/>
      <c r="AK7412" s="36">
        <v>3553.5</v>
      </c>
      <c r="AL7412" s="7">
        <v>75</v>
      </c>
    </row>
    <row r="7413" spans="33:38">
      <c r="AG7413"/>
      <c r="AK7413" s="36">
        <v>3507</v>
      </c>
      <c r="AL7413" s="7">
        <v>75</v>
      </c>
    </row>
    <row r="7414" spans="33:38">
      <c r="AG7414"/>
      <c r="AK7414" s="36">
        <v>3514.5</v>
      </c>
      <c r="AL7414" s="7">
        <v>75</v>
      </c>
    </row>
    <row r="7415" spans="33:38">
      <c r="AG7415"/>
      <c r="AK7415" s="36">
        <v>3702</v>
      </c>
      <c r="AL7415" s="7">
        <v>90</v>
      </c>
    </row>
    <row r="7416" spans="33:38">
      <c r="AG7416"/>
      <c r="AK7416" s="36">
        <v>3873</v>
      </c>
      <c r="AL7416" s="7">
        <v>90</v>
      </c>
    </row>
    <row r="7417" spans="33:38">
      <c r="AG7417"/>
      <c r="AK7417" s="36">
        <v>4009.5</v>
      </c>
      <c r="AL7417" s="7">
        <v>90</v>
      </c>
    </row>
    <row r="7418" spans="33:38">
      <c r="AG7418"/>
      <c r="AK7418" s="36">
        <v>4638</v>
      </c>
      <c r="AL7418" s="7">
        <v>90</v>
      </c>
    </row>
    <row r="7419" spans="33:38">
      <c r="AG7419"/>
      <c r="AK7419" s="36">
        <v>5295</v>
      </c>
      <c r="AL7419" s="7">
        <v>100</v>
      </c>
    </row>
    <row r="7420" spans="33:38">
      <c r="AG7420"/>
      <c r="AK7420" s="36">
        <v>5608.5</v>
      </c>
      <c r="AL7420" s="7">
        <v>120</v>
      </c>
    </row>
    <row r="7421" spans="33:38">
      <c r="AG7421"/>
      <c r="AK7421" s="36">
        <v>5764.5</v>
      </c>
      <c r="AL7421" s="7">
        <v>130</v>
      </c>
    </row>
    <row r="7422" spans="33:38">
      <c r="AG7422"/>
      <c r="AK7422" s="36">
        <v>5608.5</v>
      </c>
      <c r="AL7422" s="7">
        <v>120</v>
      </c>
    </row>
    <row r="7423" spans="33:38">
      <c r="AG7423"/>
      <c r="AK7423" s="36">
        <v>5730</v>
      </c>
      <c r="AL7423" s="7">
        <v>130</v>
      </c>
    </row>
    <row r="7424" spans="33:38">
      <c r="AG7424"/>
      <c r="AK7424" s="36">
        <v>5886</v>
      </c>
      <c r="AL7424" s="7">
        <v>130</v>
      </c>
    </row>
    <row r="7425" spans="33:38">
      <c r="AG7425"/>
      <c r="AK7425" s="36">
        <v>5737.5</v>
      </c>
      <c r="AL7425" s="7">
        <v>130</v>
      </c>
    </row>
    <row r="7426" spans="33:38">
      <c r="AG7426"/>
      <c r="AK7426" s="36">
        <v>5643</v>
      </c>
      <c r="AL7426" s="7">
        <v>120</v>
      </c>
    </row>
    <row r="7427" spans="33:38">
      <c r="AG7427"/>
      <c r="AK7427" s="36">
        <v>5556</v>
      </c>
      <c r="AL7427" s="7">
        <v>120</v>
      </c>
    </row>
    <row r="7428" spans="33:38">
      <c r="AG7428"/>
      <c r="AK7428" s="36">
        <v>6174</v>
      </c>
      <c r="AL7428" s="7">
        <v>150</v>
      </c>
    </row>
    <row r="7429" spans="33:38">
      <c r="AG7429"/>
      <c r="AK7429" s="36">
        <v>5998.5</v>
      </c>
      <c r="AL7429" s="7">
        <v>140</v>
      </c>
    </row>
    <row r="7430" spans="33:38">
      <c r="AG7430"/>
      <c r="AK7430" s="36">
        <v>5773.5</v>
      </c>
      <c r="AL7430" s="7">
        <v>130</v>
      </c>
    </row>
    <row r="7431" spans="33:38">
      <c r="AG7431"/>
      <c r="AK7431" s="36">
        <v>5461.5</v>
      </c>
      <c r="AL7431" s="7">
        <v>110</v>
      </c>
    </row>
    <row r="7432" spans="33:38">
      <c r="AG7432"/>
      <c r="AK7432" s="36">
        <v>4926</v>
      </c>
      <c r="AL7432" s="7">
        <v>90</v>
      </c>
    </row>
    <row r="7433" spans="33:38">
      <c r="AG7433"/>
      <c r="AK7433" s="36">
        <v>4563</v>
      </c>
      <c r="AL7433" s="7">
        <v>90</v>
      </c>
    </row>
    <row r="7434" spans="33:38">
      <c r="AG7434"/>
      <c r="AK7434" s="36">
        <v>4320</v>
      </c>
      <c r="AL7434" s="7">
        <v>90</v>
      </c>
    </row>
    <row r="7435" spans="33:38">
      <c r="AG7435"/>
      <c r="AK7435" s="36">
        <v>4224</v>
      </c>
      <c r="AL7435" s="7">
        <v>90</v>
      </c>
    </row>
    <row r="7436" spans="33:38">
      <c r="AG7436"/>
      <c r="AK7436" s="36">
        <v>4080</v>
      </c>
      <c r="AL7436" s="7">
        <v>90</v>
      </c>
    </row>
    <row r="7437" spans="33:38">
      <c r="AG7437"/>
      <c r="AK7437" s="36">
        <v>3997.5</v>
      </c>
      <c r="AL7437" s="7">
        <v>90</v>
      </c>
    </row>
    <row r="7438" spans="33:38">
      <c r="AG7438"/>
      <c r="AK7438" s="36">
        <v>3877.5</v>
      </c>
      <c r="AL7438" s="7">
        <v>90</v>
      </c>
    </row>
    <row r="7439" spans="33:38">
      <c r="AG7439"/>
      <c r="AK7439" s="36">
        <v>4080</v>
      </c>
      <c r="AL7439" s="7">
        <v>90</v>
      </c>
    </row>
    <row r="7440" spans="33:38">
      <c r="AG7440"/>
      <c r="AK7440" s="36">
        <v>4180.5</v>
      </c>
      <c r="AL7440" s="7">
        <v>90</v>
      </c>
    </row>
    <row r="7441" spans="33:38">
      <c r="AG7441"/>
      <c r="AK7441" s="36">
        <v>4233</v>
      </c>
      <c r="AL7441" s="7">
        <v>90</v>
      </c>
    </row>
    <row r="7442" spans="33:38">
      <c r="AG7442"/>
      <c r="AK7442" s="36">
        <v>4786.5</v>
      </c>
      <c r="AL7442" s="7">
        <v>90</v>
      </c>
    </row>
    <row r="7443" spans="33:38">
      <c r="AG7443"/>
      <c r="AK7443" s="36">
        <v>5458.5</v>
      </c>
      <c r="AL7443" s="7">
        <v>110</v>
      </c>
    </row>
    <row r="7444" spans="33:38">
      <c r="AG7444"/>
      <c r="AK7444" s="36">
        <v>5641.5</v>
      </c>
      <c r="AL7444" s="7">
        <v>120</v>
      </c>
    </row>
    <row r="7445" spans="33:38">
      <c r="AG7445"/>
      <c r="AK7445" s="36">
        <v>5721</v>
      </c>
      <c r="AL7445" s="7">
        <v>120</v>
      </c>
    </row>
    <row r="7446" spans="33:38">
      <c r="AG7446"/>
      <c r="AK7446" s="36">
        <v>5601</v>
      </c>
      <c r="AL7446" s="7">
        <v>120</v>
      </c>
    </row>
    <row r="7447" spans="33:38">
      <c r="AG7447"/>
      <c r="AK7447" s="36">
        <v>5632.5</v>
      </c>
      <c r="AL7447" s="7">
        <v>120</v>
      </c>
    </row>
    <row r="7448" spans="33:38">
      <c r="AG7448"/>
      <c r="AK7448" s="36">
        <v>5701.5</v>
      </c>
      <c r="AL7448" s="7">
        <v>120</v>
      </c>
    </row>
    <row r="7449" spans="33:38">
      <c r="AG7449"/>
      <c r="AK7449" s="36">
        <v>5553</v>
      </c>
      <c r="AL7449" s="7">
        <v>120</v>
      </c>
    </row>
    <row r="7450" spans="33:38">
      <c r="AG7450"/>
      <c r="AK7450" s="36">
        <v>5538</v>
      </c>
      <c r="AL7450" s="7">
        <v>120</v>
      </c>
    </row>
    <row r="7451" spans="33:38">
      <c r="AG7451"/>
      <c r="AK7451" s="36">
        <v>5443.5</v>
      </c>
      <c r="AL7451" s="7">
        <v>110</v>
      </c>
    </row>
    <row r="7452" spans="33:38">
      <c r="AG7452"/>
      <c r="AK7452" s="36">
        <v>6087</v>
      </c>
      <c r="AL7452" s="7">
        <v>150</v>
      </c>
    </row>
    <row r="7453" spans="33:38">
      <c r="AG7453"/>
      <c r="AK7453" s="36">
        <v>5847</v>
      </c>
      <c r="AL7453" s="7">
        <v>130</v>
      </c>
    </row>
    <row r="7454" spans="33:38">
      <c r="AG7454"/>
      <c r="AK7454" s="36">
        <v>5715</v>
      </c>
      <c r="AL7454" s="7">
        <v>120</v>
      </c>
    </row>
    <row r="7455" spans="33:38">
      <c r="AG7455"/>
      <c r="AK7455" s="36">
        <v>5361</v>
      </c>
      <c r="AL7455" s="7">
        <v>105</v>
      </c>
    </row>
    <row r="7456" spans="33:38">
      <c r="AG7456"/>
      <c r="AK7456" s="36">
        <v>4878</v>
      </c>
      <c r="AL7456" s="7">
        <v>90</v>
      </c>
    </row>
    <row r="7457" spans="33:38">
      <c r="AG7457"/>
      <c r="AK7457" s="36">
        <v>4470</v>
      </c>
      <c r="AL7457" s="7">
        <v>90</v>
      </c>
    </row>
    <row r="7458" spans="33:38">
      <c r="AG7458"/>
      <c r="AK7458" s="36">
        <v>4191</v>
      </c>
      <c r="AL7458" s="7">
        <v>90</v>
      </c>
    </row>
    <row r="7459" spans="33:38">
      <c r="AG7459"/>
      <c r="AK7459" s="36">
        <v>3970.5</v>
      </c>
      <c r="AL7459" s="7">
        <v>90</v>
      </c>
    </row>
    <row r="7460" spans="33:38">
      <c r="AG7460"/>
      <c r="AK7460" s="36">
        <v>3903</v>
      </c>
      <c r="AL7460" s="7">
        <v>90</v>
      </c>
    </row>
    <row r="7461" spans="33:38">
      <c r="AG7461"/>
      <c r="AK7461" s="36">
        <v>3829.5</v>
      </c>
      <c r="AL7461" s="7">
        <v>90</v>
      </c>
    </row>
    <row r="7462" spans="33:38">
      <c r="AG7462"/>
      <c r="AK7462" s="36">
        <v>3802.5</v>
      </c>
      <c r="AL7462" s="7">
        <v>90</v>
      </c>
    </row>
    <row r="7463" spans="33:38">
      <c r="AG7463"/>
      <c r="AK7463" s="36">
        <v>3963</v>
      </c>
      <c r="AL7463" s="7">
        <v>90</v>
      </c>
    </row>
    <row r="7464" spans="33:38">
      <c r="AG7464"/>
      <c r="AK7464" s="36">
        <v>4081.5</v>
      </c>
      <c r="AL7464" s="7">
        <v>90</v>
      </c>
    </row>
    <row r="7465" spans="33:38">
      <c r="AG7465"/>
      <c r="AK7465" s="36">
        <v>4176</v>
      </c>
      <c r="AL7465" s="7">
        <v>90</v>
      </c>
    </row>
    <row r="7466" spans="33:38">
      <c r="AG7466"/>
      <c r="AK7466" s="36">
        <v>4728</v>
      </c>
      <c r="AL7466" s="7">
        <v>90</v>
      </c>
    </row>
    <row r="7467" spans="33:38">
      <c r="AG7467"/>
      <c r="AK7467" s="36">
        <v>5412</v>
      </c>
      <c r="AL7467" s="7">
        <v>105</v>
      </c>
    </row>
    <row r="7468" spans="33:38">
      <c r="AG7468"/>
      <c r="AK7468" s="36">
        <v>5659.5</v>
      </c>
      <c r="AL7468" s="7">
        <v>120</v>
      </c>
    </row>
    <row r="7469" spans="33:38">
      <c r="AG7469"/>
      <c r="AK7469" s="36">
        <v>5890.5</v>
      </c>
      <c r="AL7469" s="7">
        <v>130</v>
      </c>
    </row>
    <row r="7470" spans="33:38">
      <c r="AG7470"/>
      <c r="AK7470" s="36">
        <v>5691</v>
      </c>
      <c r="AL7470" s="7">
        <v>120</v>
      </c>
    </row>
    <row r="7471" spans="33:38">
      <c r="AG7471"/>
      <c r="AK7471" s="36">
        <v>5731.5</v>
      </c>
      <c r="AL7471" s="7">
        <v>130</v>
      </c>
    </row>
    <row r="7472" spans="33:38">
      <c r="AG7472"/>
      <c r="AK7472" s="36">
        <v>5778</v>
      </c>
      <c r="AL7472" s="7">
        <v>130</v>
      </c>
    </row>
    <row r="7473" spans="33:38">
      <c r="AG7473"/>
      <c r="AK7473" s="36">
        <v>5631</v>
      </c>
      <c r="AL7473" s="7">
        <v>120</v>
      </c>
    </row>
    <row r="7474" spans="33:38">
      <c r="AG7474"/>
      <c r="AK7474" s="36">
        <v>5676</v>
      </c>
      <c r="AL7474" s="7">
        <v>120</v>
      </c>
    </row>
    <row r="7475" spans="33:38">
      <c r="AG7475"/>
      <c r="AK7475" s="36">
        <v>5727</v>
      </c>
      <c r="AL7475" s="7">
        <v>130</v>
      </c>
    </row>
    <row r="7476" spans="33:38">
      <c r="AG7476"/>
      <c r="AK7476" s="36">
        <v>6103.5</v>
      </c>
      <c r="AL7476" s="7">
        <v>150</v>
      </c>
    </row>
    <row r="7477" spans="33:38">
      <c r="AG7477"/>
      <c r="AK7477" s="36">
        <v>5880</v>
      </c>
      <c r="AL7477" s="7">
        <v>130</v>
      </c>
    </row>
    <row r="7478" spans="33:38">
      <c r="AG7478"/>
      <c r="AK7478" s="36">
        <v>5611.5</v>
      </c>
      <c r="AL7478" s="7">
        <v>120</v>
      </c>
    </row>
    <row r="7479" spans="33:38">
      <c r="AG7479"/>
      <c r="AK7479" s="36">
        <v>5290.5</v>
      </c>
      <c r="AL7479" s="7">
        <v>100</v>
      </c>
    </row>
    <row r="7480" spans="33:38">
      <c r="AG7480"/>
      <c r="AK7480" s="36">
        <v>4815</v>
      </c>
      <c r="AL7480" s="7">
        <v>90</v>
      </c>
    </row>
    <row r="7481" spans="33:38">
      <c r="AG7481"/>
      <c r="AK7481" s="36">
        <v>4365</v>
      </c>
      <c r="AL7481" s="7">
        <v>90</v>
      </c>
    </row>
    <row r="7482" spans="33:38">
      <c r="AG7482"/>
      <c r="AK7482" s="36">
        <v>4131</v>
      </c>
      <c r="AL7482" s="7">
        <v>90</v>
      </c>
    </row>
    <row r="7483" spans="33:38">
      <c r="AG7483"/>
      <c r="AK7483" s="36">
        <v>3990</v>
      </c>
      <c r="AL7483" s="7">
        <v>90</v>
      </c>
    </row>
    <row r="7484" spans="33:38">
      <c r="AG7484"/>
      <c r="AK7484" s="36">
        <v>3837</v>
      </c>
      <c r="AL7484" s="7">
        <v>90</v>
      </c>
    </row>
    <row r="7485" spans="33:38">
      <c r="AG7485"/>
      <c r="AK7485" s="36">
        <v>3759</v>
      </c>
      <c r="AL7485" s="7">
        <v>90</v>
      </c>
    </row>
    <row r="7486" spans="33:38">
      <c r="AG7486"/>
      <c r="AK7486" s="36">
        <v>3727.5</v>
      </c>
      <c r="AL7486" s="7">
        <v>90</v>
      </c>
    </row>
    <row r="7487" spans="33:38">
      <c r="AG7487"/>
      <c r="AK7487" s="36">
        <v>3879</v>
      </c>
      <c r="AL7487" s="7">
        <v>90</v>
      </c>
    </row>
    <row r="7488" spans="33:38">
      <c r="AG7488"/>
      <c r="AK7488" s="36">
        <v>4086</v>
      </c>
      <c r="AL7488" s="7">
        <v>90</v>
      </c>
    </row>
    <row r="7489" spans="33:38">
      <c r="AG7489"/>
      <c r="AK7489" s="36">
        <v>4210.5</v>
      </c>
      <c r="AL7489" s="7">
        <v>90</v>
      </c>
    </row>
    <row r="7490" spans="33:38">
      <c r="AG7490"/>
      <c r="AK7490" s="36">
        <v>4770</v>
      </c>
      <c r="AL7490" s="7">
        <v>90</v>
      </c>
    </row>
    <row r="7491" spans="33:38">
      <c r="AG7491"/>
      <c r="AK7491" s="36">
        <v>5155.5</v>
      </c>
      <c r="AL7491" s="7">
        <v>95</v>
      </c>
    </row>
    <row r="7492" spans="33:38">
      <c r="AG7492"/>
      <c r="AK7492" s="36">
        <v>5419.5</v>
      </c>
      <c r="AL7492" s="7">
        <v>105</v>
      </c>
    </row>
    <row r="7493" spans="33:38">
      <c r="AG7493"/>
      <c r="AK7493" s="36">
        <v>5620.5</v>
      </c>
      <c r="AL7493" s="7">
        <v>120</v>
      </c>
    </row>
    <row r="7494" spans="33:38">
      <c r="AG7494"/>
      <c r="AK7494" s="36">
        <v>5433</v>
      </c>
      <c r="AL7494" s="7">
        <v>110</v>
      </c>
    </row>
    <row r="7495" spans="33:38">
      <c r="AG7495"/>
      <c r="AK7495" s="36">
        <v>5514</v>
      </c>
      <c r="AL7495" s="7">
        <v>110</v>
      </c>
    </row>
    <row r="7496" spans="33:38">
      <c r="AG7496"/>
      <c r="AK7496" s="36">
        <v>5586</v>
      </c>
      <c r="AL7496" s="7">
        <v>120</v>
      </c>
    </row>
    <row r="7497" spans="33:38">
      <c r="AG7497"/>
      <c r="AK7497" s="36">
        <v>5427</v>
      </c>
      <c r="AL7497" s="7">
        <v>110</v>
      </c>
    </row>
    <row r="7498" spans="33:38">
      <c r="AG7498"/>
      <c r="AK7498" s="36">
        <v>5445</v>
      </c>
      <c r="AL7498" s="7">
        <v>110</v>
      </c>
    </row>
    <row r="7499" spans="33:38">
      <c r="AG7499"/>
      <c r="AK7499" s="36">
        <v>5583</v>
      </c>
      <c r="AL7499" s="7">
        <v>120</v>
      </c>
    </row>
    <row r="7500" spans="33:38">
      <c r="AG7500"/>
      <c r="AK7500" s="36">
        <v>6043.5</v>
      </c>
      <c r="AL7500" s="7">
        <v>140</v>
      </c>
    </row>
    <row r="7501" spans="33:38">
      <c r="AG7501"/>
      <c r="AK7501" s="36">
        <v>5794.5</v>
      </c>
      <c r="AL7501" s="7">
        <v>130</v>
      </c>
    </row>
    <row r="7502" spans="33:38">
      <c r="AG7502"/>
      <c r="AK7502" s="36">
        <v>5643</v>
      </c>
      <c r="AL7502" s="7">
        <v>120</v>
      </c>
    </row>
    <row r="7503" spans="33:38">
      <c r="AG7503"/>
      <c r="AK7503" s="36">
        <v>5334</v>
      </c>
      <c r="AL7503" s="7">
        <v>105</v>
      </c>
    </row>
    <row r="7504" spans="33:38">
      <c r="AG7504"/>
      <c r="AK7504" s="36">
        <v>4828.5</v>
      </c>
      <c r="AL7504" s="7">
        <v>90</v>
      </c>
    </row>
    <row r="7505" spans="33:38">
      <c r="AG7505"/>
      <c r="AK7505" s="36">
        <v>4452</v>
      </c>
      <c r="AL7505" s="7">
        <v>90</v>
      </c>
    </row>
    <row r="7506" spans="33:38">
      <c r="AG7506"/>
      <c r="AK7506" s="36">
        <v>4209</v>
      </c>
      <c r="AL7506" s="7">
        <v>90</v>
      </c>
    </row>
    <row r="7507" spans="33:38">
      <c r="AG7507"/>
      <c r="AK7507" s="36">
        <v>4014</v>
      </c>
      <c r="AL7507" s="7">
        <v>90</v>
      </c>
    </row>
    <row r="7508" spans="33:38">
      <c r="AG7508"/>
      <c r="AK7508" s="36">
        <v>3883.5</v>
      </c>
      <c r="AL7508" s="7">
        <v>90</v>
      </c>
    </row>
    <row r="7509" spans="33:38">
      <c r="AG7509"/>
      <c r="AK7509" s="36">
        <v>3855</v>
      </c>
      <c r="AL7509" s="7">
        <v>90</v>
      </c>
    </row>
    <row r="7510" spans="33:38">
      <c r="AG7510"/>
      <c r="AK7510" s="36">
        <v>3831</v>
      </c>
      <c r="AL7510" s="7">
        <v>90</v>
      </c>
    </row>
    <row r="7511" spans="33:38">
      <c r="AG7511"/>
      <c r="AK7511" s="36">
        <v>3987</v>
      </c>
      <c r="AL7511" s="7">
        <v>90</v>
      </c>
    </row>
    <row r="7512" spans="33:38">
      <c r="AG7512"/>
      <c r="AK7512" s="36">
        <v>4180.5</v>
      </c>
      <c r="AL7512" s="7">
        <v>90</v>
      </c>
    </row>
    <row r="7513" spans="33:38">
      <c r="AG7513"/>
      <c r="AK7513" s="36">
        <v>4296</v>
      </c>
      <c r="AL7513" s="7">
        <v>90</v>
      </c>
    </row>
    <row r="7514" spans="33:38">
      <c r="AG7514"/>
      <c r="AK7514" s="36">
        <v>4774.5</v>
      </c>
      <c r="AL7514" s="7">
        <v>90</v>
      </c>
    </row>
    <row r="7515" spans="33:38">
      <c r="AG7515"/>
      <c r="AK7515" s="36">
        <v>5305.5</v>
      </c>
      <c r="AL7515" s="7">
        <v>100</v>
      </c>
    </row>
    <row r="7516" spans="33:38">
      <c r="AG7516"/>
      <c r="AK7516" s="36">
        <v>5641.5</v>
      </c>
      <c r="AL7516" s="7">
        <v>120</v>
      </c>
    </row>
    <row r="7517" spans="33:38">
      <c r="AG7517"/>
      <c r="AK7517" s="36">
        <v>5838</v>
      </c>
      <c r="AL7517" s="7">
        <v>130</v>
      </c>
    </row>
    <row r="7518" spans="33:38">
      <c r="AG7518"/>
      <c r="AK7518" s="36">
        <v>5650.5</v>
      </c>
      <c r="AL7518" s="7">
        <v>120</v>
      </c>
    </row>
    <row r="7519" spans="33:38">
      <c r="AG7519"/>
      <c r="AK7519" s="36">
        <v>5661</v>
      </c>
      <c r="AL7519" s="7">
        <v>120</v>
      </c>
    </row>
    <row r="7520" spans="33:38">
      <c r="AG7520"/>
      <c r="AK7520" s="36">
        <v>5707.5</v>
      </c>
      <c r="AL7520" s="7">
        <v>120</v>
      </c>
    </row>
    <row r="7521" spans="33:38">
      <c r="AG7521"/>
      <c r="AK7521" s="36">
        <v>5640</v>
      </c>
      <c r="AL7521" s="7">
        <v>120</v>
      </c>
    </row>
    <row r="7522" spans="33:38">
      <c r="AG7522"/>
      <c r="AK7522" s="36">
        <v>5667</v>
      </c>
      <c r="AL7522" s="7">
        <v>120</v>
      </c>
    </row>
    <row r="7523" spans="33:38">
      <c r="AG7523"/>
      <c r="AK7523" s="36">
        <v>5760</v>
      </c>
      <c r="AL7523" s="7">
        <v>130</v>
      </c>
    </row>
    <row r="7524" spans="33:38">
      <c r="AG7524"/>
      <c r="AK7524" s="36">
        <v>6084</v>
      </c>
      <c r="AL7524" s="7">
        <v>140</v>
      </c>
    </row>
    <row r="7525" spans="33:38">
      <c r="AG7525"/>
      <c r="AK7525" s="36">
        <v>5782.5</v>
      </c>
      <c r="AL7525" s="7">
        <v>130</v>
      </c>
    </row>
    <row r="7526" spans="33:38">
      <c r="AG7526"/>
      <c r="AK7526" s="36">
        <v>5571</v>
      </c>
      <c r="AL7526" s="7">
        <v>120</v>
      </c>
    </row>
    <row r="7527" spans="33:38">
      <c r="AG7527"/>
      <c r="AK7527" s="36">
        <v>5119.5</v>
      </c>
      <c r="AL7527" s="7">
        <v>95</v>
      </c>
    </row>
    <row r="7528" spans="33:38">
      <c r="AG7528"/>
      <c r="AK7528" s="36">
        <v>4804.5</v>
      </c>
      <c r="AL7528" s="7">
        <v>90</v>
      </c>
    </row>
    <row r="7529" spans="33:38">
      <c r="AG7529"/>
      <c r="AK7529" s="36">
        <v>4369.5</v>
      </c>
      <c r="AL7529" s="7">
        <v>90</v>
      </c>
    </row>
    <row r="7530" spans="33:38">
      <c r="AG7530"/>
      <c r="AK7530" s="36">
        <v>4119</v>
      </c>
      <c r="AL7530" s="7">
        <v>90</v>
      </c>
    </row>
    <row r="7531" spans="33:38">
      <c r="AG7531"/>
      <c r="AK7531" s="36">
        <v>3988.5</v>
      </c>
      <c r="AL7531" s="7">
        <v>90</v>
      </c>
    </row>
    <row r="7532" spans="33:38">
      <c r="AG7532"/>
      <c r="AK7532" s="36">
        <v>3865.5</v>
      </c>
      <c r="AL7532" s="7">
        <v>90</v>
      </c>
    </row>
    <row r="7533" spans="33:38">
      <c r="AG7533"/>
      <c r="AK7533" s="36">
        <v>3783</v>
      </c>
      <c r="AL7533" s="7">
        <v>90</v>
      </c>
    </row>
    <row r="7534" spans="33:38">
      <c r="AG7534"/>
      <c r="AK7534" s="36">
        <v>3690</v>
      </c>
      <c r="AL7534" s="7">
        <v>90</v>
      </c>
    </row>
    <row r="7535" spans="33:38">
      <c r="AG7535"/>
      <c r="AK7535" s="36">
        <v>3813</v>
      </c>
      <c r="AL7535" s="7">
        <v>90</v>
      </c>
    </row>
    <row r="7536" spans="33:38">
      <c r="AG7536"/>
      <c r="AK7536" s="36">
        <v>3804</v>
      </c>
      <c r="AL7536" s="7">
        <v>90</v>
      </c>
    </row>
    <row r="7537" spans="33:38">
      <c r="AG7537"/>
      <c r="AK7537" s="36">
        <v>3907.5</v>
      </c>
      <c r="AL7537" s="7">
        <v>90</v>
      </c>
    </row>
    <row r="7538" spans="33:38">
      <c r="AG7538"/>
      <c r="AK7538" s="36">
        <v>4369.5</v>
      </c>
      <c r="AL7538" s="7">
        <v>90</v>
      </c>
    </row>
    <row r="7539" spans="33:38">
      <c r="AG7539"/>
      <c r="AK7539" s="36">
        <v>4908</v>
      </c>
      <c r="AL7539" s="7">
        <v>90</v>
      </c>
    </row>
    <row r="7540" spans="33:38">
      <c r="AG7540"/>
      <c r="AK7540" s="36">
        <v>5319</v>
      </c>
      <c r="AL7540" s="7">
        <v>100</v>
      </c>
    </row>
    <row r="7541" spans="33:38">
      <c r="AG7541"/>
      <c r="AK7541" s="36">
        <v>5578.5</v>
      </c>
      <c r="AL7541" s="7">
        <v>120</v>
      </c>
    </row>
    <row r="7542" spans="33:38">
      <c r="AG7542"/>
      <c r="AK7542" s="36">
        <v>5271</v>
      </c>
      <c r="AL7542" s="7">
        <v>100</v>
      </c>
    </row>
    <row r="7543" spans="33:38">
      <c r="AG7543"/>
      <c r="AK7543" s="36">
        <v>5287.5</v>
      </c>
      <c r="AL7543" s="7">
        <v>100</v>
      </c>
    </row>
    <row r="7544" spans="33:38">
      <c r="AG7544"/>
      <c r="AK7544" s="36">
        <v>5311.5</v>
      </c>
      <c r="AL7544" s="7">
        <v>100</v>
      </c>
    </row>
    <row r="7545" spans="33:38">
      <c r="AG7545"/>
      <c r="AK7545" s="36">
        <v>5224.5</v>
      </c>
      <c r="AL7545" s="7">
        <v>100</v>
      </c>
    </row>
    <row r="7546" spans="33:38">
      <c r="AG7546"/>
      <c r="AK7546" s="36">
        <v>5082</v>
      </c>
      <c r="AL7546" s="7">
        <v>90</v>
      </c>
    </row>
    <row r="7547" spans="33:38">
      <c r="AG7547"/>
      <c r="AK7547" s="36">
        <v>4966.5</v>
      </c>
      <c r="AL7547" s="7">
        <v>90</v>
      </c>
    </row>
    <row r="7548" spans="33:38">
      <c r="AG7548"/>
      <c r="AK7548" s="36">
        <v>5674.5</v>
      </c>
      <c r="AL7548" s="7">
        <v>120</v>
      </c>
    </row>
    <row r="7549" spans="33:38">
      <c r="AG7549"/>
      <c r="AK7549" s="36">
        <v>5664</v>
      </c>
      <c r="AL7549" s="7">
        <v>120</v>
      </c>
    </row>
    <row r="7550" spans="33:38">
      <c r="AG7550"/>
      <c r="AK7550" s="36">
        <v>5542.5</v>
      </c>
      <c r="AL7550" s="7">
        <v>120</v>
      </c>
    </row>
    <row r="7551" spans="33:38">
      <c r="AG7551"/>
      <c r="AK7551" s="36">
        <v>5328</v>
      </c>
      <c r="AL7551" s="7">
        <v>105</v>
      </c>
    </row>
    <row r="7552" spans="33:38">
      <c r="AG7552"/>
      <c r="AK7552" s="36">
        <v>5001</v>
      </c>
      <c r="AL7552" s="7">
        <v>90</v>
      </c>
    </row>
    <row r="7553" spans="33:38">
      <c r="AG7553"/>
      <c r="AK7553" s="36">
        <v>4569</v>
      </c>
      <c r="AL7553" s="7">
        <v>90</v>
      </c>
    </row>
    <row r="7554" spans="33:38">
      <c r="AG7554"/>
      <c r="AK7554" s="36">
        <v>4258.5</v>
      </c>
      <c r="AL7554" s="7">
        <v>90</v>
      </c>
    </row>
    <row r="7555" spans="33:38">
      <c r="AG7555"/>
      <c r="AK7555" s="36">
        <v>4146</v>
      </c>
      <c r="AL7555" s="7">
        <v>90</v>
      </c>
    </row>
    <row r="7556" spans="33:38">
      <c r="AG7556"/>
      <c r="AK7556" s="36">
        <v>4006.5</v>
      </c>
      <c r="AL7556" s="7">
        <v>90</v>
      </c>
    </row>
    <row r="7557" spans="33:38">
      <c r="AG7557"/>
      <c r="AK7557" s="36">
        <v>3907.5</v>
      </c>
      <c r="AL7557" s="7">
        <v>90</v>
      </c>
    </row>
    <row r="7558" spans="33:38">
      <c r="AG7558"/>
      <c r="AK7558" s="36">
        <v>3864</v>
      </c>
      <c r="AL7558" s="7">
        <v>90</v>
      </c>
    </row>
    <row r="7559" spans="33:38">
      <c r="AG7559"/>
      <c r="AK7559" s="36">
        <v>3849</v>
      </c>
      <c r="AL7559" s="7">
        <v>90</v>
      </c>
    </row>
    <row r="7560" spans="33:38">
      <c r="AG7560"/>
      <c r="AK7560" s="36">
        <v>3799.5</v>
      </c>
      <c r="AL7560" s="7">
        <v>90</v>
      </c>
    </row>
    <row r="7561" spans="33:38">
      <c r="AG7561"/>
      <c r="AK7561" s="36">
        <v>3579</v>
      </c>
      <c r="AL7561" s="7">
        <v>75</v>
      </c>
    </row>
    <row r="7562" spans="33:38">
      <c r="AG7562"/>
      <c r="AK7562" s="36">
        <v>3651</v>
      </c>
      <c r="AL7562" s="7">
        <v>90</v>
      </c>
    </row>
    <row r="7563" spans="33:38">
      <c r="AG7563"/>
      <c r="AK7563" s="36">
        <v>3943.5</v>
      </c>
      <c r="AL7563" s="7">
        <v>90</v>
      </c>
    </row>
    <row r="7564" spans="33:38">
      <c r="AG7564"/>
      <c r="AK7564" s="36">
        <v>4180.5</v>
      </c>
      <c r="AL7564" s="7">
        <v>90</v>
      </c>
    </row>
    <row r="7565" spans="33:38">
      <c r="AG7565"/>
      <c r="AK7565" s="36">
        <v>4312.5</v>
      </c>
      <c r="AL7565" s="7">
        <v>90</v>
      </c>
    </row>
    <row r="7566" spans="33:38">
      <c r="AG7566"/>
      <c r="AK7566" s="36">
        <v>4150.5</v>
      </c>
      <c r="AL7566" s="7">
        <v>90</v>
      </c>
    </row>
    <row r="7567" spans="33:38">
      <c r="AG7567"/>
      <c r="AK7567" s="36">
        <v>4180.5</v>
      </c>
      <c r="AL7567" s="7">
        <v>90</v>
      </c>
    </row>
    <row r="7568" spans="33:38">
      <c r="AG7568"/>
      <c r="AK7568" s="36">
        <v>4176</v>
      </c>
      <c r="AL7568" s="7">
        <v>90</v>
      </c>
    </row>
    <row r="7569" spans="33:38">
      <c r="AG7569"/>
      <c r="AK7569" s="36">
        <v>4033.5</v>
      </c>
      <c r="AL7569" s="7">
        <v>90</v>
      </c>
    </row>
    <row r="7570" spans="33:38">
      <c r="AG7570"/>
      <c r="AK7570" s="36">
        <v>3972</v>
      </c>
      <c r="AL7570" s="7">
        <v>90</v>
      </c>
    </row>
    <row r="7571" spans="33:38">
      <c r="AG7571"/>
      <c r="AK7571" s="36">
        <v>4039.5</v>
      </c>
      <c r="AL7571" s="7">
        <v>90</v>
      </c>
    </row>
    <row r="7572" spans="33:38">
      <c r="AG7572"/>
      <c r="AK7572" s="36">
        <v>5008.5</v>
      </c>
      <c r="AL7572" s="7">
        <v>90</v>
      </c>
    </row>
    <row r="7573" spans="33:38">
      <c r="AG7573"/>
      <c r="AK7573" s="36">
        <v>5023.5</v>
      </c>
      <c r="AL7573" s="7">
        <v>90</v>
      </c>
    </row>
    <row r="7574" spans="33:38">
      <c r="AG7574"/>
      <c r="AK7574" s="36">
        <v>4909.5</v>
      </c>
      <c r="AL7574" s="7">
        <v>90</v>
      </c>
    </row>
    <row r="7575" spans="33:38">
      <c r="AG7575"/>
      <c r="AK7575" s="36">
        <v>4701</v>
      </c>
      <c r="AL7575" s="7">
        <v>90</v>
      </c>
    </row>
    <row r="7576" spans="33:38">
      <c r="AG7576"/>
      <c r="AK7576" s="36">
        <v>4464</v>
      </c>
      <c r="AL7576" s="7">
        <v>90</v>
      </c>
    </row>
    <row r="7577" spans="33:38">
      <c r="AG7577"/>
      <c r="AK7577" s="36">
        <v>4183.5</v>
      </c>
      <c r="AL7577" s="7">
        <v>90</v>
      </c>
    </row>
    <row r="7578" spans="33:38">
      <c r="AG7578"/>
      <c r="AK7578" s="36">
        <v>3913.5</v>
      </c>
      <c r="AL7578" s="7">
        <v>90</v>
      </c>
    </row>
    <row r="7579" spans="33:38">
      <c r="AG7579"/>
      <c r="AK7579" s="36">
        <v>3714</v>
      </c>
      <c r="AL7579" s="7">
        <v>90</v>
      </c>
    </row>
    <row r="7580" spans="33:38">
      <c r="AG7580"/>
      <c r="AK7580" s="36">
        <v>3603</v>
      </c>
      <c r="AL7580" s="7">
        <v>90</v>
      </c>
    </row>
    <row r="7581" spans="33:38">
      <c r="AG7581"/>
      <c r="AK7581" s="36">
        <v>3517.5</v>
      </c>
      <c r="AL7581" s="7">
        <v>75</v>
      </c>
    </row>
    <row r="7582" spans="33:38">
      <c r="AG7582"/>
      <c r="AK7582" s="36">
        <v>3589.5</v>
      </c>
      <c r="AL7582" s="7">
        <v>75</v>
      </c>
    </row>
    <row r="7583" spans="33:38">
      <c r="AG7583"/>
      <c r="AK7583" s="36">
        <v>3780</v>
      </c>
      <c r="AL7583" s="7">
        <v>90</v>
      </c>
    </row>
    <row r="7584" spans="33:38">
      <c r="AG7584"/>
      <c r="AK7584" s="36">
        <v>3996</v>
      </c>
      <c r="AL7584" s="7">
        <v>90</v>
      </c>
    </row>
    <row r="7585" spans="33:38">
      <c r="AG7585"/>
      <c r="AK7585" s="36">
        <v>4191</v>
      </c>
      <c r="AL7585" s="7">
        <v>90</v>
      </c>
    </row>
    <row r="7586" spans="33:38">
      <c r="AG7586"/>
      <c r="AK7586" s="36">
        <v>4711.5</v>
      </c>
      <c r="AL7586" s="7">
        <v>90</v>
      </c>
    </row>
    <row r="7587" spans="33:38">
      <c r="AG7587"/>
      <c r="AK7587" s="36">
        <v>5374.5</v>
      </c>
      <c r="AL7587" s="7">
        <v>105</v>
      </c>
    </row>
    <row r="7588" spans="33:38">
      <c r="AG7588"/>
      <c r="AK7588" s="36">
        <v>5599.5</v>
      </c>
      <c r="AL7588" s="7">
        <v>120</v>
      </c>
    </row>
    <row r="7589" spans="33:38">
      <c r="AG7589"/>
      <c r="AK7589" s="36">
        <v>5824.5</v>
      </c>
      <c r="AL7589" s="7">
        <v>130</v>
      </c>
    </row>
    <row r="7590" spans="33:38">
      <c r="AG7590"/>
      <c r="AK7590" s="36">
        <v>5607</v>
      </c>
      <c r="AL7590" s="7">
        <v>120</v>
      </c>
    </row>
    <row r="7591" spans="33:38">
      <c r="AG7591"/>
      <c r="AK7591" s="36">
        <v>5604</v>
      </c>
      <c r="AL7591" s="7">
        <v>120</v>
      </c>
    </row>
    <row r="7592" spans="33:38">
      <c r="AG7592"/>
      <c r="AK7592" s="36">
        <v>5785.5</v>
      </c>
      <c r="AL7592" s="7">
        <v>130</v>
      </c>
    </row>
    <row r="7593" spans="33:38">
      <c r="AG7593"/>
      <c r="AK7593" s="36">
        <v>5689.5</v>
      </c>
      <c r="AL7593" s="7">
        <v>120</v>
      </c>
    </row>
    <row r="7594" spans="33:38">
      <c r="AG7594"/>
      <c r="AK7594" s="36">
        <v>5590.5</v>
      </c>
      <c r="AL7594" s="7">
        <v>120</v>
      </c>
    </row>
    <row r="7595" spans="33:38">
      <c r="AG7595"/>
      <c r="AK7595" s="36">
        <v>5530.5</v>
      </c>
      <c r="AL7595" s="7">
        <v>120</v>
      </c>
    </row>
    <row r="7596" spans="33:38">
      <c r="AG7596"/>
      <c r="AK7596" s="36">
        <v>6127.5</v>
      </c>
      <c r="AL7596" s="7">
        <v>150</v>
      </c>
    </row>
    <row r="7597" spans="33:38">
      <c r="AG7597"/>
      <c r="AK7597" s="36">
        <v>5968.5</v>
      </c>
      <c r="AL7597" s="7">
        <v>140</v>
      </c>
    </row>
    <row r="7598" spans="33:38">
      <c r="AG7598"/>
      <c r="AK7598" s="36">
        <v>5769</v>
      </c>
      <c r="AL7598" s="7">
        <v>130</v>
      </c>
    </row>
    <row r="7599" spans="33:38">
      <c r="AG7599"/>
      <c r="AK7599" s="36">
        <v>5479.5</v>
      </c>
      <c r="AL7599" s="7">
        <v>110</v>
      </c>
    </row>
    <row r="7600" spans="33:38">
      <c r="AG7600"/>
      <c r="AK7600" s="36">
        <v>5112</v>
      </c>
      <c r="AL7600" s="7">
        <v>95</v>
      </c>
    </row>
    <row r="7601" spans="33:38">
      <c r="AG7601"/>
      <c r="AK7601" s="36">
        <v>4648.5</v>
      </c>
      <c r="AL7601" s="7">
        <v>90</v>
      </c>
    </row>
    <row r="7602" spans="33:38">
      <c r="AG7602"/>
      <c r="AK7602" s="36">
        <v>4303.5</v>
      </c>
      <c r="AL7602" s="7">
        <v>90</v>
      </c>
    </row>
    <row r="7603" spans="33:38">
      <c r="AG7603"/>
      <c r="AK7603" s="36">
        <v>4194</v>
      </c>
      <c r="AL7603" s="7">
        <v>90</v>
      </c>
    </row>
    <row r="7604" spans="33:38">
      <c r="AG7604"/>
      <c r="AK7604" s="36">
        <v>4027.5</v>
      </c>
      <c r="AL7604" s="7">
        <v>90</v>
      </c>
    </row>
    <row r="7605" spans="33:38">
      <c r="AG7605"/>
      <c r="AK7605" s="36">
        <v>3948</v>
      </c>
      <c r="AL7605" s="7">
        <v>90</v>
      </c>
    </row>
    <row r="7606" spans="33:38">
      <c r="AG7606"/>
      <c r="AK7606" s="36">
        <v>3958.5</v>
      </c>
      <c r="AL7606" s="7">
        <v>90</v>
      </c>
    </row>
    <row r="7607" spans="33:38">
      <c r="AG7607"/>
      <c r="AK7607" s="36">
        <v>4125</v>
      </c>
      <c r="AL7607" s="7">
        <v>90</v>
      </c>
    </row>
    <row r="7608" spans="33:38">
      <c r="AG7608"/>
      <c r="AK7608" s="36">
        <v>4191</v>
      </c>
      <c r="AL7608" s="7">
        <v>90</v>
      </c>
    </row>
    <row r="7609" spans="33:38">
      <c r="AG7609"/>
      <c r="AK7609" s="36">
        <v>4279.5</v>
      </c>
      <c r="AL7609" s="7">
        <v>90</v>
      </c>
    </row>
    <row r="7610" spans="33:38">
      <c r="AG7610"/>
      <c r="AK7610" s="36">
        <v>4887</v>
      </c>
      <c r="AL7610" s="7">
        <v>90</v>
      </c>
    </row>
    <row r="7611" spans="33:38">
      <c r="AG7611"/>
      <c r="AK7611" s="36">
        <v>5392.5</v>
      </c>
      <c r="AL7611" s="7">
        <v>105</v>
      </c>
    </row>
    <row r="7612" spans="33:38">
      <c r="AG7612"/>
      <c r="AK7612" s="36">
        <v>5668.5</v>
      </c>
      <c r="AL7612" s="7">
        <v>120</v>
      </c>
    </row>
    <row r="7613" spans="33:38">
      <c r="AG7613"/>
      <c r="AK7613" s="36">
        <v>5941.5</v>
      </c>
      <c r="AL7613" s="7">
        <v>140</v>
      </c>
    </row>
    <row r="7614" spans="33:38">
      <c r="AG7614"/>
      <c r="AK7614" s="36">
        <v>5623.5</v>
      </c>
      <c r="AL7614" s="7">
        <v>120</v>
      </c>
    </row>
    <row r="7615" spans="33:38">
      <c r="AG7615"/>
      <c r="AK7615" s="36">
        <v>5754</v>
      </c>
      <c r="AL7615" s="7">
        <v>130</v>
      </c>
    </row>
    <row r="7616" spans="33:38">
      <c r="AG7616"/>
      <c r="AK7616" s="36">
        <v>5847</v>
      </c>
      <c r="AL7616" s="7">
        <v>130</v>
      </c>
    </row>
    <row r="7617" spans="33:38">
      <c r="AG7617"/>
      <c r="AK7617" s="36">
        <v>5757</v>
      </c>
      <c r="AL7617" s="7">
        <v>130</v>
      </c>
    </row>
    <row r="7618" spans="33:38">
      <c r="AG7618"/>
      <c r="AK7618" s="36">
        <v>5713.5</v>
      </c>
      <c r="AL7618" s="7">
        <v>120</v>
      </c>
    </row>
    <row r="7619" spans="33:38">
      <c r="AG7619"/>
      <c r="AK7619" s="36">
        <v>5610</v>
      </c>
      <c r="AL7619" s="7">
        <v>120</v>
      </c>
    </row>
    <row r="7620" spans="33:38">
      <c r="AG7620"/>
      <c r="AK7620" s="36">
        <v>6231</v>
      </c>
      <c r="AL7620" s="7">
        <v>150</v>
      </c>
    </row>
    <row r="7621" spans="33:38">
      <c r="AG7621"/>
      <c r="AK7621" s="36">
        <v>6049.5</v>
      </c>
      <c r="AL7621" s="7">
        <v>140</v>
      </c>
    </row>
    <row r="7622" spans="33:38">
      <c r="AG7622"/>
      <c r="AK7622" s="36">
        <v>5829</v>
      </c>
      <c r="AL7622" s="7">
        <v>130</v>
      </c>
    </row>
    <row r="7623" spans="33:38">
      <c r="AG7623"/>
      <c r="AK7623" s="36">
        <v>5638.5</v>
      </c>
      <c r="AL7623" s="7">
        <v>120</v>
      </c>
    </row>
    <row r="7624" spans="33:38">
      <c r="AG7624"/>
      <c r="AK7624" s="36">
        <v>5229</v>
      </c>
      <c r="AL7624" s="7">
        <v>100</v>
      </c>
    </row>
    <row r="7625" spans="33:38">
      <c r="AG7625"/>
      <c r="AK7625" s="36">
        <v>4740</v>
      </c>
      <c r="AL7625" s="7">
        <v>90</v>
      </c>
    </row>
    <row r="7626" spans="33:38">
      <c r="AG7626"/>
      <c r="AK7626" s="36">
        <v>4411.5</v>
      </c>
      <c r="AL7626" s="7">
        <v>90</v>
      </c>
    </row>
    <row r="7627" spans="33:38">
      <c r="AG7627"/>
      <c r="AK7627" s="36">
        <v>4245</v>
      </c>
      <c r="AL7627" s="7">
        <v>90</v>
      </c>
    </row>
    <row r="7628" spans="33:38">
      <c r="AG7628"/>
      <c r="AK7628" s="36">
        <v>4149</v>
      </c>
      <c r="AL7628" s="7">
        <v>90</v>
      </c>
    </row>
    <row r="7629" spans="33:38">
      <c r="AG7629"/>
      <c r="AK7629" s="36">
        <v>4017</v>
      </c>
      <c r="AL7629" s="7">
        <v>90</v>
      </c>
    </row>
    <row r="7630" spans="33:38">
      <c r="AG7630"/>
      <c r="AK7630" s="36">
        <v>4002</v>
      </c>
      <c r="AL7630" s="7">
        <v>90</v>
      </c>
    </row>
    <row r="7631" spans="33:38">
      <c r="AG7631"/>
      <c r="AK7631" s="36">
        <v>4195.5</v>
      </c>
      <c r="AL7631" s="7">
        <v>90</v>
      </c>
    </row>
    <row r="7632" spans="33:38">
      <c r="AG7632"/>
      <c r="AK7632" s="36">
        <v>4290</v>
      </c>
      <c r="AL7632" s="7">
        <v>90</v>
      </c>
    </row>
    <row r="7633" spans="33:38">
      <c r="AG7633"/>
      <c r="AK7633" s="36">
        <v>4357.5</v>
      </c>
      <c r="AL7633" s="7">
        <v>90</v>
      </c>
    </row>
    <row r="7634" spans="33:38">
      <c r="AG7634"/>
      <c r="AK7634" s="36">
        <v>4806</v>
      </c>
      <c r="AL7634" s="7">
        <v>90</v>
      </c>
    </row>
    <row r="7635" spans="33:38">
      <c r="AG7635"/>
      <c r="AK7635" s="36">
        <v>5449.5</v>
      </c>
      <c r="AL7635" s="7">
        <v>110</v>
      </c>
    </row>
    <row r="7636" spans="33:38">
      <c r="AG7636"/>
      <c r="AK7636" s="36">
        <v>5730</v>
      </c>
      <c r="AL7636" s="7">
        <v>130</v>
      </c>
    </row>
    <row r="7637" spans="33:38">
      <c r="AG7637"/>
      <c r="AK7637" s="36">
        <v>5826</v>
      </c>
      <c r="AL7637" s="7">
        <v>130</v>
      </c>
    </row>
    <row r="7638" spans="33:38">
      <c r="AG7638"/>
      <c r="AK7638" s="36">
        <v>5706</v>
      </c>
      <c r="AL7638" s="7">
        <v>120</v>
      </c>
    </row>
    <row r="7639" spans="33:38">
      <c r="AG7639"/>
      <c r="AK7639" s="36">
        <v>5797.5</v>
      </c>
      <c r="AL7639" s="7">
        <v>130</v>
      </c>
    </row>
    <row r="7640" spans="33:38">
      <c r="AG7640"/>
      <c r="AK7640" s="36">
        <v>5925</v>
      </c>
      <c r="AL7640" s="7">
        <v>140</v>
      </c>
    </row>
    <row r="7641" spans="33:38">
      <c r="AG7641"/>
      <c r="AK7641" s="36">
        <v>5797.5</v>
      </c>
      <c r="AL7641" s="7">
        <v>130</v>
      </c>
    </row>
    <row r="7642" spans="33:38">
      <c r="AG7642"/>
      <c r="AK7642" s="36">
        <v>5733</v>
      </c>
      <c r="AL7642" s="7">
        <v>130</v>
      </c>
    </row>
    <row r="7643" spans="33:38">
      <c r="AG7643"/>
      <c r="AK7643" s="36">
        <v>5655</v>
      </c>
      <c r="AL7643" s="7">
        <v>120</v>
      </c>
    </row>
    <row r="7644" spans="33:38">
      <c r="AG7644"/>
      <c r="AK7644" s="36">
        <v>6255</v>
      </c>
      <c r="AL7644" s="7">
        <v>150</v>
      </c>
    </row>
    <row r="7645" spans="33:38">
      <c r="AG7645"/>
      <c r="AK7645" s="36">
        <v>6004.5</v>
      </c>
      <c r="AL7645" s="7">
        <v>140</v>
      </c>
    </row>
    <row r="7646" spans="33:38">
      <c r="AG7646"/>
      <c r="AK7646" s="36">
        <v>5821.5</v>
      </c>
      <c r="AL7646" s="7">
        <v>130</v>
      </c>
    </row>
    <row r="7647" spans="33:38">
      <c r="AG7647"/>
      <c r="AK7647" s="36">
        <v>5557.5</v>
      </c>
      <c r="AL7647" s="7">
        <v>120</v>
      </c>
    </row>
    <row r="7648" spans="33:38">
      <c r="AG7648"/>
      <c r="AK7648" s="36">
        <v>5167.5</v>
      </c>
      <c r="AL7648" s="7">
        <v>95</v>
      </c>
    </row>
    <row r="7649" spans="33:38">
      <c r="AG7649"/>
      <c r="AK7649" s="36">
        <v>4939.5</v>
      </c>
      <c r="AL7649" s="7">
        <v>90</v>
      </c>
    </row>
    <row r="7650" spans="33:38">
      <c r="AG7650"/>
      <c r="AK7650" s="36">
        <v>4375.5</v>
      </c>
      <c r="AL7650" s="7">
        <v>90</v>
      </c>
    </row>
    <row r="7651" spans="33:38">
      <c r="AG7651"/>
      <c r="AK7651" s="36">
        <v>4230</v>
      </c>
      <c r="AL7651" s="7">
        <v>90</v>
      </c>
    </row>
    <row r="7652" spans="33:38">
      <c r="AG7652"/>
      <c r="AK7652" s="36">
        <v>4105.5</v>
      </c>
      <c r="AL7652" s="7">
        <v>90</v>
      </c>
    </row>
    <row r="7653" spans="33:38">
      <c r="AG7653"/>
      <c r="AK7653" s="36">
        <v>4027.5</v>
      </c>
      <c r="AL7653" s="7">
        <v>90</v>
      </c>
    </row>
    <row r="7654" spans="33:38">
      <c r="AG7654"/>
      <c r="AK7654" s="36">
        <v>4026</v>
      </c>
      <c r="AL7654" s="7">
        <v>90</v>
      </c>
    </row>
    <row r="7655" spans="33:38">
      <c r="AG7655"/>
      <c r="AK7655" s="36">
        <v>4174.5</v>
      </c>
      <c r="AL7655" s="7">
        <v>90</v>
      </c>
    </row>
    <row r="7656" spans="33:38">
      <c r="AG7656"/>
      <c r="AK7656" s="36">
        <v>4267.5</v>
      </c>
      <c r="AL7656" s="7">
        <v>90</v>
      </c>
    </row>
    <row r="7657" spans="33:38">
      <c r="AG7657"/>
      <c r="AK7657" s="36">
        <v>4311</v>
      </c>
      <c r="AL7657" s="7">
        <v>90</v>
      </c>
    </row>
    <row r="7658" spans="33:38">
      <c r="AG7658"/>
      <c r="AK7658" s="36">
        <v>4846.5</v>
      </c>
      <c r="AL7658" s="7">
        <v>90</v>
      </c>
    </row>
    <row r="7659" spans="33:38">
      <c r="AG7659"/>
      <c r="AK7659" s="36">
        <v>5466</v>
      </c>
      <c r="AL7659" s="7">
        <v>110</v>
      </c>
    </row>
    <row r="7660" spans="33:38">
      <c r="AG7660"/>
      <c r="AK7660" s="36">
        <v>5740.5</v>
      </c>
      <c r="AL7660" s="7">
        <v>130</v>
      </c>
    </row>
    <row r="7661" spans="33:38">
      <c r="AG7661"/>
      <c r="AK7661" s="36">
        <v>5970</v>
      </c>
      <c r="AL7661" s="7">
        <v>140</v>
      </c>
    </row>
    <row r="7662" spans="33:38">
      <c r="AG7662"/>
      <c r="AK7662" s="36">
        <v>5785.5</v>
      </c>
      <c r="AL7662" s="7">
        <v>130</v>
      </c>
    </row>
    <row r="7663" spans="33:38">
      <c r="AG7663"/>
      <c r="AK7663" s="36">
        <v>5877</v>
      </c>
      <c r="AL7663" s="7">
        <v>130</v>
      </c>
    </row>
    <row r="7664" spans="33:38">
      <c r="AG7664"/>
      <c r="AK7664" s="36">
        <v>5949</v>
      </c>
      <c r="AL7664" s="7">
        <v>140</v>
      </c>
    </row>
    <row r="7665" spans="33:38">
      <c r="AG7665"/>
      <c r="AK7665" s="36">
        <v>5895</v>
      </c>
      <c r="AL7665" s="7">
        <v>130</v>
      </c>
    </row>
    <row r="7666" spans="33:38">
      <c r="AG7666"/>
      <c r="AK7666" s="36">
        <v>5842.5</v>
      </c>
      <c r="AL7666" s="7">
        <v>130</v>
      </c>
    </row>
    <row r="7667" spans="33:38">
      <c r="AG7667"/>
      <c r="AK7667" s="36">
        <v>5725.5</v>
      </c>
      <c r="AL7667" s="7">
        <v>130</v>
      </c>
    </row>
    <row r="7668" spans="33:38">
      <c r="AG7668"/>
      <c r="AK7668" s="36">
        <v>6256.5</v>
      </c>
      <c r="AL7668" s="7">
        <v>160</v>
      </c>
    </row>
    <row r="7669" spans="33:38">
      <c r="AG7669"/>
      <c r="AK7669" s="36">
        <v>6148.5</v>
      </c>
      <c r="AL7669" s="7">
        <v>150</v>
      </c>
    </row>
    <row r="7670" spans="33:38">
      <c r="AG7670"/>
      <c r="AK7670" s="36">
        <v>5973</v>
      </c>
      <c r="AL7670" s="7">
        <v>140</v>
      </c>
    </row>
    <row r="7671" spans="33:38">
      <c r="AG7671"/>
      <c r="AK7671" s="36">
        <v>5695.5</v>
      </c>
      <c r="AL7671" s="7">
        <v>120</v>
      </c>
    </row>
    <row r="7672" spans="33:38">
      <c r="AG7672"/>
      <c r="AK7672" s="36">
        <v>5325</v>
      </c>
      <c r="AL7672" s="7">
        <v>105</v>
      </c>
    </row>
    <row r="7673" spans="33:38">
      <c r="AG7673"/>
      <c r="AK7673" s="36">
        <v>4836</v>
      </c>
      <c r="AL7673" s="7">
        <v>90</v>
      </c>
    </row>
    <row r="7674" spans="33:38">
      <c r="AG7674"/>
      <c r="AK7674" s="36">
        <v>4500</v>
      </c>
      <c r="AL7674" s="7">
        <v>90</v>
      </c>
    </row>
    <row r="7675" spans="33:38">
      <c r="AG7675"/>
      <c r="AK7675" s="36">
        <v>4339.5</v>
      </c>
      <c r="AL7675" s="7">
        <v>90</v>
      </c>
    </row>
    <row r="7676" spans="33:38">
      <c r="AG7676"/>
      <c r="AK7676" s="36">
        <v>4228.5</v>
      </c>
      <c r="AL7676" s="7">
        <v>90</v>
      </c>
    </row>
    <row r="7677" spans="33:38">
      <c r="AG7677"/>
      <c r="AK7677" s="36">
        <v>4152</v>
      </c>
      <c r="AL7677" s="7">
        <v>90</v>
      </c>
    </row>
    <row r="7678" spans="33:38">
      <c r="AG7678"/>
      <c r="AK7678" s="36">
        <v>4128</v>
      </c>
      <c r="AL7678" s="7">
        <v>90</v>
      </c>
    </row>
    <row r="7679" spans="33:38">
      <c r="AG7679"/>
      <c r="AK7679" s="36">
        <v>4335</v>
      </c>
      <c r="AL7679" s="7">
        <v>90</v>
      </c>
    </row>
    <row r="7680" spans="33:38">
      <c r="AG7680"/>
      <c r="AK7680" s="36">
        <v>4341</v>
      </c>
      <c r="AL7680" s="7">
        <v>90</v>
      </c>
    </row>
    <row r="7681" spans="33:38">
      <c r="AG7681"/>
      <c r="AK7681" s="36">
        <v>4350</v>
      </c>
      <c r="AL7681" s="7">
        <v>90</v>
      </c>
    </row>
    <row r="7682" spans="33:38">
      <c r="AG7682"/>
      <c r="AK7682" s="36">
        <v>4926</v>
      </c>
      <c r="AL7682" s="7">
        <v>90</v>
      </c>
    </row>
    <row r="7683" spans="33:38">
      <c r="AG7683"/>
      <c r="AK7683" s="36">
        <v>5622</v>
      </c>
      <c r="AL7683" s="7">
        <v>120</v>
      </c>
    </row>
    <row r="7684" spans="33:38">
      <c r="AG7684"/>
      <c r="AK7684" s="36">
        <v>5799</v>
      </c>
      <c r="AL7684" s="7">
        <v>130</v>
      </c>
    </row>
    <row r="7685" spans="33:38">
      <c r="AG7685"/>
      <c r="AK7685" s="36">
        <v>6000</v>
      </c>
      <c r="AL7685" s="7">
        <v>140</v>
      </c>
    </row>
    <row r="7686" spans="33:38">
      <c r="AG7686"/>
      <c r="AK7686" s="36">
        <v>5796</v>
      </c>
      <c r="AL7686" s="7">
        <v>130</v>
      </c>
    </row>
    <row r="7687" spans="33:38">
      <c r="AG7687"/>
      <c r="AK7687" s="36">
        <v>5860.5</v>
      </c>
      <c r="AL7687" s="7">
        <v>130</v>
      </c>
    </row>
    <row r="7688" spans="33:38">
      <c r="AG7688"/>
      <c r="AK7688" s="36">
        <v>5643</v>
      </c>
      <c r="AL7688" s="7">
        <v>120</v>
      </c>
    </row>
    <row r="7689" spans="33:38">
      <c r="AG7689"/>
      <c r="AK7689" s="36">
        <v>5824.5</v>
      </c>
      <c r="AL7689" s="7">
        <v>130</v>
      </c>
    </row>
    <row r="7690" spans="33:38">
      <c r="AG7690"/>
      <c r="AK7690" s="36">
        <v>5757</v>
      </c>
      <c r="AL7690" s="7">
        <v>130</v>
      </c>
    </row>
    <row r="7691" spans="33:38">
      <c r="AG7691"/>
      <c r="AK7691" s="36">
        <v>5235</v>
      </c>
      <c r="AL7691" s="7">
        <v>100</v>
      </c>
    </row>
    <row r="7692" spans="33:38">
      <c r="AG7692"/>
      <c r="AK7692" s="36">
        <v>6159</v>
      </c>
      <c r="AL7692" s="7">
        <v>150</v>
      </c>
    </row>
    <row r="7693" spans="33:38">
      <c r="AG7693"/>
      <c r="AK7693" s="36">
        <v>6141</v>
      </c>
      <c r="AL7693" s="7">
        <v>150</v>
      </c>
    </row>
    <row r="7694" spans="33:38">
      <c r="AG7694"/>
      <c r="AK7694" s="36">
        <v>6066</v>
      </c>
      <c r="AL7694" s="7">
        <v>140</v>
      </c>
    </row>
    <row r="7695" spans="33:38">
      <c r="AG7695"/>
      <c r="AK7695" s="36">
        <v>5652</v>
      </c>
      <c r="AL7695" s="7">
        <v>120</v>
      </c>
    </row>
    <row r="7696" spans="33:38">
      <c r="AG7696"/>
      <c r="AK7696" s="36">
        <v>5256</v>
      </c>
      <c r="AL7696" s="7">
        <v>100</v>
      </c>
    </row>
    <row r="7697" spans="33:38">
      <c r="AG7697"/>
      <c r="AK7697" s="36">
        <v>4911</v>
      </c>
      <c r="AL7697" s="7">
        <v>90</v>
      </c>
    </row>
    <row r="7698" spans="33:38">
      <c r="AG7698"/>
      <c r="AK7698" s="36">
        <v>4410</v>
      </c>
      <c r="AL7698" s="7">
        <v>90</v>
      </c>
    </row>
    <row r="7699" spans="33:38">
      <c r="AG7699"/>
      <c r="AK7699" s="36">
        <v>4231.5</v>
      </c>
      <c r="AL7699" s="7">
        <v>90</v>
      </c>
    </row>
    <row r="7700" spans="33:38">
      <c r="AG7700"/>
      <c r="AK7700" s="36">
        <v>4152</v>
      </c>
      <c r="AL7700" s="7">
        <v>90</v>
      </c>
    </row>
    <row r="7701" spans="33:38">
      <c r="AG7701"/>
      <c r="AK7701" s="36">
        <v>4050</v>
      </c>
      <c r="AL7701" s="7">
        <v>90</v>
      </c>
    </row>
    <row r="7702" spans="33:38">
      <c r="AG7702"/>
      <c r="AK7702" s="36">
        <v>4047</v>
      </c>
      <c r="AL7702" s="7">
        <v>90</v>
      </c>
    </row>
    <row r="7703" spans="33:38">
      <c r="AG7703"/>
      <c r="AK7703" s="36">
        <v>4137</v>
      </c>
      <c r="AL7703" s="7">
        <v>90</v>
      </c>
    </row>
    <row r="7704" spans="33:38">
      <c r="AG7704"/>
      <c r="AK7704" s="36">
        <v>4122</v>
      </c>
      <c r="AL7704" s="7">
        <v>90</v>
      </c>
    </row>
    <row r="7705" spans="33:38">
      <c r="AG7705"/>
      <c r="AK7705" s="36">
        <v>4128</v>
      </c>
      <c r="AL7705" s="7">
        <v>90</v>
      </c>
    </row>
    <row r="7706" spans="33:38">
      <c r="AG7706"/>
      <c r="AK7706" s="36">
        <v>4548</v>
      </c>
      <c r="AL7706" s="7">
        <v>90</v>
      </c>
    </row>
    <row r="7707" spans="33:38">
      <c r="AG7707"/>
      <c r="AK7707" s="36">
        <v>5028</v>
      </c>
      <c r="AL7707" s="7">
        <v>90</v>
      </c>
    </row>
    <row r="7708" spans="33:38">
      <c r="AG7708"/>
      <c r="AK7708" s="36">
        <v>5428.5</v>
      </c>
      <c r="AL7708" s="7">
        <v>110</v>
      </c>
    </row>
    <row r="7709" spans="33:38">
      <c r="AG7709"/>
      <c r="AK7709" s="36">
        <v>5643</v>
      </c>
      <c r="AL7709" s="7">
        <v>120</v>
      </c>
    </row>
    <row r="7710" spans="33:38">
      <c r="AG7710"/>
      <c r="AK7710" s="36">
        <v>5440.5</v>
      </c>
      <c r="AL7710" s="7">
        <v>110</v>
      </c>
    </row>
    <row r="7711" spans="33:38">
      <c r="AG7711"/>
      <c r="AK7711" s="36">
        <v>5416.5</v>
      </c>
      <c r="AL7711" s="7">
        <v>105</v>
      </c>
    </row>
    <row r="7712" spans="33:38">
      <c r="AG7712"/>
      <c r="AK7712" s="36">
        <v>5512.5</v>
      </c>
      <c r="AL7712" s="7">
        <v>110</v>
      </c>
    </row>
    <row r="7713" spans="33:38">
      <c r="AG7713"/>
      <c r="AK7713" s="36">
        <v>5271</v>
      </c>
      <c r="AL7713" s="7">
        <v>100</v>
      </c>
    </row>
    <row r="7714" spans="33:38">
      <c r="AG7714"/>
      <c r="AK7714" s="36">
        <v>5098.5</v>
      </c>
      <c r="AL7714" s="7">
        <v>90</v>
      </c>
    </row>
    <row r="7715" spans="33:38">
      <c r="AG7715"/>
      <c r="AK7715" s="36">
        <v>5097</v>
      </c>
      <c r="AL7715" s="7">
        <v>90</v>
      </c>
    </row>
    <row r="7716" spans="33:38">
      <c r="AG7716"/>
      <c r="AK7716" s="36">
        <v>5770.5</v>
      </c>
      <c r="AL7716" s="7">
        <v>130</v>
      </c>
    </row>
    <row r="7717" spans="33:38">
      <c r="AG7717"/>
      <c r="AK7717" s="36">
        <v>5733</v>
      </c>
      <c r="AL7717" s="7">
        <v>130</v>
      </c>
    </row>
    <row r="7718" spans="33:38">
      <c r="AG7718"/>
      <c r="AK7718" s="36">
        <v>5589</v>
      </c>
      <c r="AL7718" s="7">
        <v>120</v>
      </c>
    </row>
    <row r="7719" spans="33:38">
      <c r="AG7719"/>
      <c r="AK7719" s="36">
        <v>5434.5</v>
      </c>
      <c r="AL7719" s="7">
        <v>110</v>
      </c>
    </row>
    <row r="7720" spans="33:38">
      <c r="AG7720"/>
      <c r="AK7720" s="36">
        <v>5109</v>
      </c>
      <c r="AL7720" s="7">
        <v>95</v>
      </c>
    </row>
    <row r="7721" spans="33:38">
      <c r="AG7721"/>
      <c r="AK7721" s="36">
        <v>4669.5</v>
      </c>
      <c r="AL7721" s="7">
        <v>90</v>
      </c>
    </row>
    <row r="7722" spans="33:38">
      <c r="AG7722"/>
      <c r="AK7722" s="36">
        <v>4300.5</v>
      </c>
      <c r="AL7722" s="7">
        <v>90</v>
      </c>
    </row>
    <row r="7723" spans="33:38">
      <c r="AG7723"/>
      <c r="AK7723" s="36">
        <v>4134</v>
      </c>
      <c r="AL7723" s="7">
        <v>90</v>
      </c>
    </row>
    <row r="7724" spans="33:38">
      <c r="AG7724"/>
      <c r="AK7724" s="36">
        <v>4042.5</v>
      </c>
      <c r="AL7724" s="7">
        <v>90</v>
      </c>
    </row>
    <row r="7725" spans="33:38">
      <c r="AG7725"/>
      <c r="AK7725" s="36">
        <v>3910.5</v>
      </c>
      <c r="AL7725" s="7">
        <v>90</v>
      </c>
    </row>
    <row r="7726" spans="33:38">
      <c r="AG7726"/>
      <c r="AK7726" s="36">
        <v>3874.5</v>
      </c>
      <c r="AL7726" s="7">
        <v>90</v>
      </c>
    </row>
    <row r="7727" spans="33:38">
      <c r="AG7727"/>
      <c r="AK7727" s="36">
        <v>3879</v>
      </c>
      <c r="AL7727" s="7">
        <v>90</v>
      </c>
    </row>
    <row r="7728" spans="33:38">
      <c r="AG7728"/>
      <c r="AK7728" s="36">
        <v>3769.5</v>
      </c>
      <c r="AL7728" s="7">
        <v>90</v>
      </c>
    </row>
    <row r="7729" spans="33:38">
      <c r="AG7729"/>
      <c r="AK7729" s="36">
        <v>3583.5</v>
      </c>
      <c r="AL7729" s="7">
        <v>75</v>
      </c>
    </row>
    <row r="7730" spans="33:38">
      <c r="AG7730"/>
      <c r="AK7730" s="36">
        <v>3676.5</v>
      </c>
      <c r="AL7730" s="7">
        <v>90</v>
      </c>
    </row>
    <row r="7731" spans="33:38">
      <c r="AG7731"/>
      <c r="AK7731" s="36">
        <v>3888</v>
      </c>
      <c r="AL7731" s="7">
        <v>90</v>
      </c>
    </row>
    <row r="7732" spans="33:38">
      <c r="AG7732"/>
      <c r="AK7732" s="36">
        <v>4215</v>
      </c>
      <c r="AL7732" s="7">
        <v>90</v>
      </c>
    </row>
    <row r="7733" spans="33:38">
      <c r="AG7733"/>
      <c r="AK7733" s="36">
        <v>4399.5</v>
      </c>
      <c r="AL7733" s="7">
        <v>90</v>
      </c>
    </row>
    <row r="7734" spans="33:38">
      <c r="AG7734"/>
      <c r="AK7734" s="36">
        <v>4341</v>
      </c>
      <c r="AL7734" s="7">
        <v>90</v>
      </c>
    </row>
    <row r="7735" spans="33:38">
      <c r="AG7735"/>
      <c r="AK7735" s="36">
        <v>4305</v>
      </c>
      <c r="AL7735" s="7">
        <v>90</v>
      </c>
    </row>
    <row r="7736" spans="33:38">
      <c r="AG7736"/>
      <c r="AK7736" s="36">
        <v>4300.5</v>
      </c>
      <c r="AL7736" s="7">
        <v>90</v>
      </c>
    </row>
    <row r="7737" spans="33:38">
      <c r="AG7737"/>
      <c r="AK7737" s="36">
        <v>4165.5</v>
      </c>
      <c r="AL7737" s="7">
        <v>90</v>
      </c>
    </row>
    <row r="7738" spans="33:38">
      <c r="AG7738"/>
      <c r="AK7738" s="36">
        <v>4083</v>
      </c>
      <c r="AL7738" s="7">
        <v>90</v>
      </c>
    </row>
    <row r="7739" spans="33:38">
      <c r="AG7739"/>
      <c r="AK7739" s="36">
        <v>4159.5</v>
      </c>
      <c r="AL7739" s="7">
        <v>90</v>
      </c>
    </row>
    <row r="7740" spans="33:38">
      <c r="AG7740"/>
      <c r="AK7740" s="36">
        <v>5152.5</v>
      </c>
      <c r="AL7740" s="7">
        <v>95</v>
      </c>
    </row>
    <row r="7741" spans="33:38">
      <c r="AG7741"/>
      <c r="AK7741" s="36">
        <v>5335.5</v>
      </c>
      <c r="AL7741" s="7">
        <v>105</v>
      </c>
    </row>
    <row r="7742" spans="33:38">
      <c r="AG7742"/>
      <c r="AK7742" s="36">
        <v>5193</v>
      </c>
      <c r="AL7742" s="7">
        <v>95</v>
      </c>
    </row>
    <row r="7743" spans="33:38">
      <c r="AG7743"/>
      <c r="AK7743" s="36">
        <v>4998</v>
      </c>
      <c r="AL7743" s="7">
        <v>90</v>
      </c>
    </row>
    <row r="7744" spans="33:38">
      <c r="AG7744"/>
      <c r="AK7744" s="36">
        <v>4585.5</v>
      </c>
      <c r="AL7744" s="7">
        <v>90</v>
      </c>
    </row>
    <row r="7745" spans="33:38">
      <c r="AG7745"/>
      <c r="AK7745" s="36">
        <v>4254</v>
      </c>
      <c r="AL7745" s="7">
        <v>90</v>
      </c>
    </row>
    <row r="7746" spans="33:38">
      <c r="AG7746"/>
      <c r="AK7746" s="36">
        <v>3985.5</v>
      </c>
      <c r="AL7746" s="7">
        <v>90</v>
      </c>
    </row>
    <row r="7747" spans="33:38">
      <c r="AG7747"/>
      <c r="AK7747" s="36">
        <v>3897</v>
      </c>
      <c r="AL7747" s="7">
        <v>90</v>
      </c>
    </row>
    <row r="7748" spans="33:38">
      <c r="AG7748"/>
      <c r="AK7748" s="36">
        <v>3741</v>
      </c>
      <c r="AL7748" s="7">
        <v>90</v>
      </c>
    </row>
    <row r="7749" spans="33:38">
      <c r="AG7749"/>
      <c r="AK7749" s="36">
        <v>3691.5</v>
      </c>
      <c r="AL7749" s="7">
        <v>90</v>
      </c>
    </row>
    <row r="7750" spans="33:38">
      <c r="AG7750"/>
      <c r="AK7750" s="36">
        <v>3732</v>
      </c>
      <c r="AL7750" s="7">
        <v>90</v>
      </c>
    </row>
    <row r="7751" spans="33:38">
      <c r="AG7751"/>
      <c r="AK7751" s="36">
        <v>3886.5</v>
      </c>
      <c r="AL7751" s="7">
        <v>90</v>
      </c>
    </row>
    <row r="7752" spans="33:38">
      <c r="AG7752"/>
      <c r="AK7752" s="36">
        <v>4110</v>
      </c>
      <c r="AL7752" s="7">
        <v>90</v>
      </c>
    </row>
    <row r="7753" spans="33:38">
      <c r="AG7753"/>
      <c r="AK7753" s="36">
        <v>4186.5</v>
      </c>
      <c r="AL7753" s="7">
        <v>90</v>
      </c>
    </row>
    <row r="7754" spans="33:38">
      <c r="AG7754"/>
      <c r="AK7754" s="36">
        <v>4896</v>
      </c>
      <c r="AL7754" s="7">
        <v>90</v>
      </c>
    </row>
    <row r="7755" spans="33:38">
      <c r="AG7755"/>
      <c r="AK7755" s="36">
        <v>5502</v>
      </c>
      <c r="AL7755" s="7">
        <v>110</v>
      </c>
    </row>
    <row r="7756" spans="33:38">
      <c r="AG7756"/>
      <c r="AK7756" s="36">
        <v>5809.5</v>
      </c>
      <c r="AL7756" s="7">
        <v>130</v>
      </c>
    </row>
    <row r="7757" spans="33:38">
      <c r="AG7757"/>
      <c r="AK7757" s="36">
        <v>6009</v>
      </c>
      <c r="AL7757" s="7">
        <v>140</v>
      </c>
    </row>
    <row r="7758" spans="33:38">
      <c r="AG7758"/>
      <c r="AK7758" s="36">
        <v>5580</v>
      </c>
      <c r="AL7758" s="7">
        <v>120</v>
      </c>
    </row>
    <row r="7759" spans="33:38">
      <c r="AG7759"/>
      <c r="AK7759" s="36">
        <v>5832</v>
      </c>
      <c r="AL7759" s="7">
        <v>130</v>
      </c>
    </row>
    <row r="7760" spans="33:38">
      <c r="AG7760"/>
      <c r="AK7760" s="36">
        <v>6000</v>
      </c>
      <c r="AL7760" s="7">
        <v>140</v>
      </c>
    </row>
    <row r="7761" spans="33:38">
      <c r="AG7761"/>
      <c r="AK7761" s="36">
        <v>5911.5</v>
      </c>
      <c r="AL7761" s="7">
        <v>140</v>
      </c>
    </row>
    <row r="7762" spans="33:38">
      <c r="AG7762"/>
      <c r="AK7762" s="36">
        <v>5881.5</v>
      </c>
      <c r="AL7762" s="7">
        <v>130</v>
      </c>
    </row>
    <row r="7763" spans="33:38">
      <c r="AG7763"/>
      <c r="AK7763" s="36">
        <v>5593.5</v>
      </c>
      <c r="AL7763" s="7">
        <v>120</v>
      </c>
    </row>
    <row r="7764" spans="33:38">
      <c r="AG7764"/>
      <c r="AK7764" s="36">
        <v>6279</v>
      </c>
      <c r="AL7764" s="7">
        <v>160</v>
      </c>
    </row>
    <row r="7765" spans="33:38">
      <c r="AG7765"/>
      <c r="AK7765" s="36">
        <v>6265.5</v>
      </c>
      <c r="AL7765" s="7">
        <v>160</v>
      </c>
    </row>
    <row r="7766" spans="33:38">
      <c r="AG7766"/>
      <c r="AK7766" s="36">
        <v>6055.5</v>
      </c>
      <c r="AL7766" s="7">
        <v>140</v>
      </c>
    </row>
    <row r="7767" spans="33:38">
      <c r="AG7767"/>
      <c r="AK7767" s="36">
        <v>5749.5</v>
      </c>
      <c r="AL7767" s="7">
        <v>130</v>
      </c>
    </row>
    <row r="7768" spans="33:38">
      <c r="AG7768"/>
      <c r="AK7768" s="36">
        <v>5311.5</v>
      </c>
      <c r="AL7768" s="7">
        <v>100</v>
      </c>
    </row>
    <row r="7769" spans="33:38">
      <c r="AG7769"/>
      <c r="AK7769" s="36">
        <v>4900.5</v>
      </c>
      <c r="AL7769" s="7">
        <v>90</v>
      </c>
    </row>
    <row r="7770" spans="33:38">
      <c r="AG7770"/>
      <c r="AK7770" s="36">
        <v>4488</v>
      </c>
      <c r="AL7770" s="7">
        <v>90</v>
      </c>
    </row>
    <row r="7771" spans="33:38">
      <c r="AG7771"/>
      <c r="AK7771" s="36">
        <v>4305</v>
      </c>
      <c r="AL7771" s="7">
        <v>90</v>
      </c>
    </row>
    <row r="7772" spans="33:38">
      <c r="AG7772"/>
      <c r="AK7772" s="36">
        <v>4249.5</v>
      </c>
      <c r="AL7772" s="7">
        <v>90</v>
      </c>
    </row>
    <row r="7773" spans="33:38">
      <c r="AG7773"/>
      <c r="AK7773" s="36">
        <v>4162.5</v>
      </c>
      <c r="AL7773" s="7">
        <v>90</v>
      </c>
    </row>
    <row r="7774" spans="33:38">
      <c r="AG7774"/>
      <c r="AK7774" s="36">
        <v>4174.5</v>
      </c>
      <c r="AL7774" s="7">
        <v>90</v>
      </c>
    </row>
    <row r="7775" spans="33:38">
      <c r="AG7775"/>
      <c r="AK7775" s="36">
        <v>4315.5</v>
      </c>
      <c r="AL7775" s="7">
        <v>90</v>
      </c>
    </row>
    <row r="7776" spans="33:38">
      <c r="AG7776"/>
      <c r="AK7776" s="36">
        <v>4383</v>
      </c>
      <c r="AL7776" s="7">
        <v>90</v>
      </c>
    </row>
    <row r="7777" spans="33:38">
      <c r="AG7777"/>
      <c r="AK7777" s="36">
        <v>4447.5</v>
      </c>
      <c r="AL7777" s="7">
        <v>90</v>
      </c>
    </row>
    <row r="7778" spans="33:38">
      <c r="AG7778"/>
      <c r="AK7778" s="36">
        <v>4921.5</v>
      </c>
      <c r="AL7778" s="7">
        <v>90</v>
      </c>
    </row>
    <row r="7779" spans="33:38">
      <c r="AG7779"/>
      <c r="AK7779" s="36">
        <v>5479.5</v>
      </c>
      <c r="AL7779" s="7">
        <v>110</v>
      </c>
    </row>
    <row r="7780" spans="33:38">
      <c r="AG7780"/>
      <c r="AK7780" s="36">
        <v>5761.5</v>
      </c>
      <c r="AL7780" s="7">
        <v>130</v>
      </c>
    </row>
    <row r="7781" spans="33:38">
      <c r="AG7781"/>
      <c r="AK7781" s="36">
        <v>5988</v>
      </c>
      <c r="AL7781" s="7">
        <v>140</v>
      </c>
    </row>
    <row r="7782" spans="33:38">
      <c r="AG7782"/>
      <c r="AK7782" s="36">
        <v>5770.5</v>
      </c>
      <c r="AL7782" s="7">
        <v>130</v>
      </c>
    </row>
    <row r="7783" spans="33:38">
      <c r="AG7783"/>
      <c r="AK7783" s="36">
        <v>5829</v>
      </c>
      <c r="AL7783" s="7">
        <v>130</v>
      </c>
    </row>
    <row r="7784" spans="33:38">
      <c r="AG7784"/>
      <c r="AK7784" s="36">
        <v>5911.5</v>
      </c>
      <c r="AL7784" s="7">
        <v>140</v>
      </c>
    </row>
    <row r="7785" spans="33:38">
      <c r="AG7785"/>
      <c r="AK7785" s="36">
        <v>5793</v>
      </c>
      <c r="AL7785" s="7">
        <v>130</v>
      </c>
    </row>
    <row r="7786" spans="33:38">
      <c r="AG7786"/>
      <c r="AK7786" s="36">
        <v>5794.5</v>
      </c>
      <c r="AL7786" s="7">
        <v>130</v>
      </c>
    </row>
    <row r="7787" spans="33:38">
      <c r="AG7787"/>
      <c r="AK7787" s="36">
        <v>5767.5</v>
      </c>
      <c r="AL7787" s="7">
        <v>130</v>
      </c>
    </row>
    <row r="7788" spans="33:38">
      <c r="AG7788"/>
      <c r="AK7788" s="36">
        <v>6318</v>
      </c>
      <c r="AL7788" s="7">
        <v>160</v>
      </c>
    </row>
    <row r="7789" spans="33:38">
      <c r="AG7789"/>
      <c r="AK7789" s="36">
        <v>6073.5</v>
      </c>
      <c r="AL7789" s="7">
        <v>140</v>
      </c>
    </row>
    <row r="7790" spans="33:38">
      <c r="AG7790"/>
      <c r="AK7790" s="36">
        <v>5899.5</v>
      </c>
      <c r="AL7790" s="7">
        <v>130</v>
      </c>
    </row>
    <row r="7791" spans="33:38">
      <c r="AG7791"/>
      <c r="AK7791" s="36">
        <v>5688</v>
      </c>
      <c r="AL7791" s="7">
        <v>120</v>
      </c>
    </row>
    <row r="7792" spans="33:38">
      <c r="AG7792"/>
      <c r="AK7792" s="36">
        <v>5205</v>
      </c>
      <c r="AL7792" s="7">
        <v>95</v>
      </c>
    </row>
    <row r="7793" spans="33:38">
      <c r="AG7793"/>
      <c r="AK7793" s="36">
        <v>4675.5</v>
      </c>
      <c r="AL7793" s="7">
        <v>90</v>
      </c>
    </row>
    <row r="7794" spans="33:38">
      <c r="AG7794"/>
      <c r="AK7794" s="36">
        <v>4380</v>
      </c>
      <c r="AL7794" s="7">
        <v>90</v>
      </c>
    </row>
    <row r="7795" spans="33:38">
      <c r="AG7795"/>
      <c r="AK7795" s="36">
        <v>4305</v>
      </c>
      <c r="AL7795" s="7">
        <v>90</v>
      </c>
    </row>
    <row r="7796" spans="33:38">
      <c r="AG7796"/>
      <c r="AK7796" s="36">
        <v>4249.5</v>
      </c>
      <c r="AL7796" s="7">
        <v>90</v>
      </c>
    </row>
    <row r="7797" spans="33:38">
      <c r="AG7797"/>
      <c r="AK7797" s="36">
        <v>4162.5</v>
      </c>
      <c r="AL7797" s="7">
        <v>90</v>
      </c>
    </row>
    <row r="7798" spans="33:38">
      <c r="AG7798"/>
      <c r="AK7798" s="36">
        <v>4174.5</v>
      </c>
      <c r="AL7798" s="7">
        <v>90</v>
      </c>
    </row>
    <row r="7799" spans="33:38">
      <c r="AG7799"/>
      <c r="AK7799" s="36">
        <v>4315.5</v>
      </c>
      <c r="AL7799" s="7">
        <v>90</v>
      </c>
    </row>
    <row r="7800" spans="33:38">
      <c r="AG7800"/>
      <c r="AK7800" s="36">
        <v>4383</v>
      </c>
      <c r="AL7800" s="7">
        <v>90</v>
      </c>
    </row>
    <row r="7801" spans="33:38">
      <c r="AG7801"/>
      <c r="AK7801" s="36">
        <v>4447.5</v>
      </c>
      <c r="AL7801" s="7">
        <v>90</v>
      </c>
    </row>
    <row r="7802" spans="33:38">
      <c r="AG7802"/>
      <c r="AK7802" s="36">
        <v>4921.5</v>
      </c>
      <c r="AL7802" s="7">
        <v>90</v>
      </c>
    </row>
    <row r="7803" spans="33:38">
      <c r="AG7803"/>
      <c r="AK7803" s="36">
        <v>5479.5</v>
      </c>
      <c r="AL7803" s="7">
        <v>110</v>
      </c>
    </row>
    <row r="7804" spans="33:38">
      <c r="AG7804"/>
      <c r="AK7804" s="36">
        <v>5761.5</v>
      </c>
      <c r="AL7804" s="7">
        <v>130</v>
      </c>
    </row>
    <row r="7805" spans="33:38">
      <c r="AG7805"/>
      <c r="AK7805" s="36">
        <v>5988</v>
      </c>
      <c r="AL7805" s="7">
        <v>140</v>
      </c>
    </row>
    <row r="7806" spans="33:38">
      <c r="AG7806"/>
      <c r="AK7806" s="36">
        <v>5770.5</v>
      </c>
      <c r="AL7806" s="7">
        <v>130</v>
      </c>
    </row>
    <row r="7807" spans="33:38">
      <c r="AG7807"/>
      <c r="AK7807" s="36">
        <v>5829</v>
      </c>
      <c r="AL7807" s="7">
        <v>130</v>
      </c>
    </row>
    <row r="7808" spans="33:38">
      <c r="AG7808"/>
      <c r="AK7808" s="36">
        <v>5911.5</v>
      </c>
      <c r="AL7808" s="7">
        <v>140</v>
      </c>
    </row>
    <row r="7809" spans="33:38">
      <c r="AG7809"/>
      <c r="AK7809" s="36">
        <v>5793</v>
      </c>
      <c r="AL7809" s="7">
        <v>130</v>
      </c>
    </row>
    <row r="7810" spans="33:38">
      <c r="AG7810"/>
      <c r="AK7810" s="36">
        <v>5794.5</v>
      </c>
      <c r="AL7810" s="7">
        <v>130</v>
      </c>
    </row>
    <row r="7811" spans="33:38">
      <c r="AG7811"/>
      <c r="AK7811" s="36">
        <v>5767.5</v>
      </c>
      <c r="AL7811" s="7">
        <v>130</v>
      </c>
    </row>
    <row r="7812" spans="33:38">
      <c r="AG7812"/>
      <c r="AK7812" s="36">
        <v>6318</v>
      </c>
      <c r="AL7812" s="7">
        <v>160</v>
      </c>
    </row>
    <row r="7813" spans="33:38">
      <c r="AG7813"/>
      <c r="AK7813" s="36">
        <v>6073.5</v>
      </c>
      <c r="AL7813" s="7">
        <v>140</v>
      </c>
    </row>
    <row r="7814" spans="33:38">
      <c r="AG7814"/>
      <c r="AK7814" s="36">
        <v>5899.5</v>
      </c>
      <c r="AL7814" s="7">
        <v>130</v>
      </c>
    </row>
    <row r="7815" spans="33:38">
      <c r="AG7815"/>
      <c r="AK7815" s="36">
        <v>5688</v>
      </c>
      <c r="AL7815" s="7">
        <v>120</v>
      </c>
    </row>
    <row r="7816" spans="33:38">
      <c r="AG7816"/>
      <c r="AK7816" s="36">
        <v>5205</v>
      </c>
      <c r="AL7816" s="7">
        <v>95</v>
      </c>
    </row>
    <row r="7817" spans="33:38">
      <c r="AG7817"/>
      <c r="AK7817" s="36">
        <v>4675.5</v>
      </c>
      <c r="AL7817" s="7">
        <v>90</v>
      </c>
    </row>
    <row r="7818" spans="33:38">
      <c r="AG7818"/>
      <c r="AK7818" s="36">
        <v>4380</v>
      </c>
      <c r="AL7818" s="7">
        <v>90</v>
      </c>
    </row>
    <row r="7819" spans="33:38">
      <c r="AG7819"/>
      <c r="AK7819" s="36">
        <v>4216.5</v>
      </c>
      <c r="AL7819" s="7">
        <v>90</v>
      </c>
    </row>
    <row r="7820" spans="33:38">
      <c r="AG7820"/>
      <c r="AK7820" s="36">
        <v>4047</v>
      </c>
      <c r="AL7820" s="7">
        <v>90</v>
      </c>
    </row>
    <row r="7821" spans="33:38">
      <c r="AG7821"/>
      <c r="AK7821" s="36">
        <v>4026</v>
      </c>
      <c r="AL7821" s="7">
        <v>90</v>
      </c>
    </row>
    <row r="7822" spans="33:38">
      <c r="AG7822"/>
      <c r="AK7822" s="36">
        <v>4017</v>
      </c>
      <c r="AL7822" s="7">
        <v>90</v>
      </c>
    </row>
    <row r="7823" spans="33:38">
      <c r="AG7823"/>
      <c r="AK7823" s="36">
        <v>4165.5</v>
      </c>
      <c r="AL7823" s="7">
        <v>90</v>
      </c>
    </row>
    <row r="7824" spans="33:38">
      <c r="AG7824"/>
      <c r="AK7824" s="36">
        <v>4341</v>
      </c>
      <c r="AL7824" s="7">
        <v>90</v>
      </c>
    </row>
    <row r="7825" spans="33:38">
      <c r="AG7825"/>
      <c r="AK7825" s="36">
        <v>4374</v>
      </c>
      <c r="AL7825" s="7">
        <v>90</v>
      </c>
    </row>
    <row r="7826" spans="33:38">
      <c r="AG7826"/>
      <c r="AK7826" s="36">
        <v>4918.5</v>
      </c>
      <c r="AL7826" s="7">
        <v>90</v>
      </c>
    </row>
    <row r="7827" spans="33:38">
      <c r="AG7827"/>
      <c r="AK7827" s="36">
        <v>5499</v>
      </c>
      <c r="AL7827" s="7">
        <v>110</v>
      </c>
    </row>
    <row r="7828" spans="33:38">
      <c r="AG7828"/>
      <c r="AK7828" s="36">
        <v>5775</v>
      </c>
      <c r="AL7828" s="7">
        <v>130</v>
      </c>
    </row>
    <row r="7829" spans="33:38">
      <c r="AG7829"/>
      <c r="AK7829" s="36">
        <v>5935.5</v>
      </c>
      <c r="AL7829" s="7">
        <v>140</v>
      </c>
    </row>
    <row r="7830" spans="33:38">
      <c r="AG7830"/>
      <c r="AK7830" s="36">
        <v>5742</v>
      </c>
      <c r="AL7830" s="7">
        <v>130</v>
      </c>
    </row>
    <row r="7831" spans="33:38">
      <c r="AG7831"/>
      <c r="AK7831" s="36">
        <v>5841</v>
      </c>
      <c r="AL7831" s="7">
        <v>130</v>
      </c>
    </row>
    <row r="7832" spans="33:38">
      <c r="AG7832"/>
      <c r="AK7832" s="36">
        <v>5971.5</v>
      </c>
      <c r="AL7832" s="7">
        <v>140</v>
      </c>
    </row>
    <row r="7833" spans="33:38">
      <c r="AG7833"/>
      <c r="AK7833" s="36">
        <v>5899.5</v>
      </c>
      <c r="AL7833" s="7">
        <v>130</v>
      </c>
    </row>
    <row r="7834" spans="33:38">
      <c r="AG7834"/>
      <c r="AK7834" s="36">
        <v>5739</v>
      </c>
      <c r="AL7834" s="7">
        <v>130</v>
      </c>
    </row>
    <row r="7835" spans="33:38">
      <c r="AG7835"/>
      <c r="AK7835" s="36">
        <v>5677.5</v>
      </c>
      <c r="AL7835" s="7">
        <v>120</v>
      </c>
    </row>
    <row r="7836" spans="33:38">
      <c r="AG7836"/>
      <c r="AK7836" s="36">
        <v>6355.5</v>
      </c>
      <c r="AL7836" s="7">
        <v>160</v>
      </c>
    </row>
    <row r="7837" spans="33:38">
      <c r="AG7837"/>
      <c r="AK7837" s="36">
        <v>6189</v>
      </c>
      <c r="AL7837" s="7">
        <v>150</v>
      </c>
    </row>
    <row r="7838" spans="33:38">
      <c r="AG7838"/>
      <c r="AK7838" s="36">
        <v>5935.5</v>
      </c>
      <c r="AL7838" s="7">
        <v>140</v>
      </c>
    </row>
    <row r="7839" spans="33:38">
      <c r="AG7839"/>
      <c r="AK7839" s="36">
        <v>5655</v>
      </c>
      <c r="AL7839" s="7">
        <v>120</v>
      </c>
    </row>
    <row r="7840" spans="33:38">
      <c r="AG7840"/>
      <c r="AK7840" s="36">
        <v>5338.5</v>
      </c>
      <c r="AL7840" s="7">
        <v>105</v>
      </c>
    </row>
    <row r="7841" spans="33:38">
      <c r="AG7841"/>
      <c r="AK7841" s="36">
        <v>4857</v>
      </c>
      <c r="AL7841" s="7">
        <v>90</v>
      </c>
    </row>
    <row r="7842" spans="33:38">
      <c r="AG7842"/>
      <c r="AK7842" s="36">
        <v>4434</v>
      </c>
      <c r="AL7842" s="7">
        <v>90</v>
      </c>
    </row>
    <row r="7843" spans="33:38">
      <c r="AG7843"/>
      <c r="AK7843" s="36">
        <v>4354.5</v>
      </c>
      <c r="AL7843" s="7">
        <v>90</v>
      </c>
    </row>
    <row r="7844" spans="33:38">
      <c r="AG7844"/>
      <c r="AK7844" s="36">
        <v>4297.5</v>
      </c>
      <c r="AL7844" s="7">
        <v>90</v>
      </c>
    </row>
    <row r="7845" spans="33:38">
      <c r="AG7845"/>
      <c r="AK7845" s="36">
        <v>4167</v>
      </c>
      <c r="AL7845" s="7">
        <v>90</v>
      </c>
    </row>
    <row r="7846" spans="33:38">
      <c r="AG7846"/>
      <c r="AK7846" s="36">
        <v>4093.5</v>
      </c>
      <c r="AL7846" s="7">
        <v>90</v>
      </c>
    </row>
    <row r="7847" spans="33:38">
      <c r="AG7847"/>
      <c r="AK7847" s="36">
        <v>4237.5</v>
      </c>
      <c r="AL7847" s="7">
        <v>90</v>
      </c>
    </row>
    <row r="7848" spans="33:38">
      <c r="AG7848"/>
      <c r="AK7848" s="36">
        <v>4284</v>
      </c>
      <c r="AL7848" s="7">
        <v>90</v>
      </c>
    </row>
    <row r="7849" spans="33:38">
      <c r="AG7849"/>
      <c r="AK7849" s="36">
        <v>4281</v>
      </c>
      <c r="AL7849" s="7">
        <v>90</v>
      </c>
    </row>
    <row r="7850" spans="33:38">
      <c r="AG7850"/>
      <c r="AK7850" s="36">
        <v>4746</v>
      </c>
      <c r="AL7850" s="7">
        <v>90</v>
      </c>
    </row>
    <row r="7851" spans="33:38">
      <c r="AG7851"/>
      <c r="AK7851" s="36">
        <v>5344.5</v>
      </c>
      <c r="AL7851" s="7">
        <v>105</v>
      </c>
    </row>
    <row r="7852" spans="33:38">
      <c r="AG7852"/>
      <c r="AK7852" s="36">
        <v>5673</v>
      </c>
      <c r="AL7852" s="7">
        <v>120</v>
      </c>
    </row>
    <row r="7853" spans="33:38">
      <c r="AG7853"/>
      <c r="AK7853" s="36">
        <v>5836.5</v>
      </c>
      <c r="AL7853" s="7">
        <v>130</v>
      </c>
    </row>
    <row r="7854" spans="33:38">
      <c r="AG7854"/>
      <c r="AK7854" s="36">
        <v>5601</v>
      </c>
      <c r="AL7854" s="7">
        <v>120</v>
      </c>
    </row>
    <row r="7855" spans="33:38">
      <c r="AG7855"/>
      <c r="AK7855" s="36">
        <v>5724</v>
      </c>
      <c r="AL7855" s="7">
        <v>130</v>
      </c>
    </row>
    <row r="7856" spans="33:38">
      <c r="AG7856"/>
      <c r="AK7856" s="36">
        <v>5796</v>
      </c>
      <c r="AL7856" s="7">
        <v>130</v>
      </c>
    </row>
    <row r="7857" spans="33:38">
      <c r="AG7857"/>
      <c r="AK7857" s="36">
        <v>5698.5</v>
      </c>
      <c r="AL7857" s="7">
        <v>120</v>
      </c>
    </row>
    <row r="7858" spans="33:38">
      <c r="AG7858"/>
      <c r="AK7858" s="36">
        <v>5562</v>
      </c>
      <c r="AL7858" s="7">
        <v>120</v>
      </c>
    </row>
    <row r="7859" spans="33:38">
      <c r="AG7859"/>
      <c r="AK7859" s="36">
        <v>5469</v>
      </c>
      <c r="AL7859" s="7">
        <v>110</v>
      </c>
    </row>
    <row r="7860" spans="33:38">
      <c r="AG7860"/>
      <c r="AK7860" s="36">
        <v>6234</v>
      </c>
      <c r="AL7860" s="7">
        <v>150</v>
      </c>
    </row>
    <row r="7861" spans="33:38">
      <c r="AG7861"/>
      <c r="AK7861" s="36">
        <v>6094.5</v>
      </c>
      <c r="AL7861" s="7">
        <v>150</v>
      </c>
    </row>
    <row r="7862" spans="33:38">
      <c r="AG7862"/>
      <c r="AK7862" s="36">
        <v>5893.5</v>
      </c>
      <c r="AL7862" s="7">
        <v>130</v>
      </c>
    </row>
    <row r="7863" spans="33:38">
      <c r="AG7863"/>
      <c r="AK7863" s="36">
        <v>5610</v>
      </c>
      <c r="AL7863" s="7">
        <v>120</v>
      </c>
    </row>
    <row r="7864" spans="33:38">
      <c r="AG7864"/>
      <c r="AK7864" s="36">
        <v>5184</v>
      </c>
      <c r="AL7864" s="7">
        <v>95</v>
      </c>
    </row>
    <row r="7865" spans="33:38">
      <c r="AG7865"/>
      <c r="AK7865" s="36">
        <v>4809</v>
      </c>
      <c r="AL7865" s="7">
        <v>90</v>
      </c>
    </row>
    <row r="7866" spans="33:38">
      <c r="AG7866"/>
      <c r="AK7866" s="36">
        <v>4542</v>
      </c>
      <c r="AL7866" s="7">
        <v>90</v>
      </c>
    </row>
    <row r="7867" spans="33:38">
      <c r="AG7867"/>
      <c r="AK7867" s="36">
        <v>4369.5</v>
      </c>
      <c r="AL7867" s="7">
        <v>90</v>
      </c>
    </row>
    <row r="7868" spans="33:38">
      <c r="AG7868"/>
      <c r="AK7868" s="36">
        <v>4188</v>
      </c>
      <c r="AL7868" s="7">
        <v>90</v>
      </c>
    </row>
    <row r="7869" spans="33:38">
      <c r="AG7869"/>
      <c r="AK7869" s="36">
        <v>4101</v>
      </c>
      <c r="AL7869" s="7">
        <v>90</v>
      </c>
    </row>
    <row r="7870" spans="33:38">
      <c r="AG7870"/>
      <c r="AK7870" s="36">
        <v>4059</v>
      </c>
      <c r="AL7870" s="7">
        <v>90</v>
      </c>
    </row>
    <row r="7871" spans="33:38">
      <c r="AG7871"/>
      <c r="AK7871" s="36">
        <v>4087.5</v>
      </c>
      <c r="AL7871" s="7">
        <v>90</v>
      </c>
    </row>
    <row r="7872" spans="33:38">
      <c r="AG7872"/>
      <c r="AK7872" s="36">
        <v>4189.5</v>
      </c>
      <c r="AL7872" s="7">
        <v>90</v>
      </c>
    </row>
    <row r="7873" spans="33:38">
      <c r="AG7873"/>
      <c r="AK7873" s="36">
        <v>4126.5</v>
      </c>
      <c r="AL7873" s="7">
        <v>90</v>
      </c>
    </row>
    <row r="7874" spans="33:38">
      <c r="AG7874"/>
      <c r="AK7874" s="36">
        <v>4440</v>
      </c>
      <c r="AL7874" s="7">
        <v>90</v>
      </c>
    </row>
    <row r="7875" spans="33:38">
      <c r="AG7875"/>
      <c r="AK7875" s="36">
        <v>4899</v>
      </c>
      <c r="AL7875" s="7">
        <v>90</v>
      </c>
    </row>
    <row r="7876" spans="33:38">
      <c r="AG7876"/>
      <c r="AK7876" s="36">
        <v>5178</v>
      </c>
      <c r="AL7876" s="7">
        <v>95</v>
      </c>
    </row>
    <row r="7877" spans="33:38">
      <c r="AG7877"/>
      <c r="AK7877" s="36">
        <v>5362.5</v>
      </c>
      <c r="AL7877" s="7">
        <v>105</v>
      </c>
    </row>
    <row r="7878" spans="33:38">
      <c r="AG7878"/>
      <c r="AK7878" s="36">
        <v>5335.5</v>
      </c>
      <c r="AL7878" s="7">
        <v>105</v>
      </c>
    </row>
    <row r="7879" spans="33:38">
      <c r="AG7879"/>
      <c r="AK7879" s="36">
        <v>5250</v>
      </c>
      <c r="AL7879" s="7">
        <v>100</v>
      </c>
    </row>
    <row r="7880" spans="33:38">
      <c r="AG7880"/>
      <c r="AK7880" s="36">
        <v>5278.5</v>
      </c>
      <c r="AL7880" s="7">
        <v>100</v>
      </c>
    </row>
    <row r="7881" spans="33:38">
      <c r="AG7881"/>
      <c r="AK7881" s="36">
        <v>5070</v>
      </c>
      <c r="AL7881" s="7">
        <v>90</v>
      </c>
    </row>
    <row r="7882" spans="33:38">
      <c r="AG7882"/>
      <c r="AK7882" s="36">
        <v>4977</v>
      </c>
      <c r="AL7882" s="7">
        <v>90</v>
      </c>
    </row>
    <row r="7883" spans="33:38">
      <c r="AG7883"/>
      <c r="AK7883" s="36">
        <v>4849.5</v>
      </c>
      <c r="AL7883" s="7">
        <v>90</v>
      </c>
    </row>
    <row r="7884" spans="33:38">
      <c r="AG7884"/>
      <c r="AK7884" s="36">
        <v>5718</v>
      </c>
      <c r="AL7884" s="7">
        <v>120</v>
      </c>
    </row>
    <row r="7885" spans="33:38">
      <c r="AG7885"/>
      <c r="AK7885" s="36">
        <v>5700</v>
      </c>
      <c r="AL7885" s="7">
        <v>120</v>
      </c>
    </row>
    <row r="7886" spans="33:38">
      <c r="AG7886"/>
      <c r="AK7886" s="36">
        <v>5562</v>
      </c>
      <c r="AL7886" s="7">
        <v>120</v>
      </c>
    </row>
    <row r="7887" spans="33:38">
      <c r="AG7887"/>
      <c r="AK7887" s="36">
        <v>5274</v>
      </c>
      <c r="AL7887" s="7">
        <v>100</v>
      </c>
    </row>
    <row r="7888" spans="33:38">
      <c r="AG7888"/>
      <c r="AK7888" s="36">
        <v>4875</v>
      </c>
      <c r="AL7888" s="7">
        <v>90</v>
      </c>
    </row>
    <row r="7889" spans="33:38">
      <c r="AG7889"/>
      <c r="AK7889" s="36">
        <v>4614</v>
      </c>
      <c r="AL7889" s="7">
        <v>90</v>
      </c>
    </row>
    <row r="7890" spans="33:38">
      <c r="AG7890"/>
      <c r="AK7890" s="36">
        <v>4330.5</v>
      </c>
      <c r="AL7890" s="7">
        <v>90</v>
      </c>
    </row>
    <row r="7891" spans="33:38">
      <c r="AG7891"/>
      <c r="AK7891" s="36">
        <v>4107</v>
      </c>
      <c r="AL7891" s="7">
        <v>90</v>
      </c>
    </row>
    <row r="7892" spans="33:38">
      <c r="AG7892"/>
      <c r="AK7892" s="36">
        <v>4050</v>
      </c>
      <c r="AL7892" s="7">
        <v>90</v>
      </c>
    </row>
    <row r="7893" spans="33:38">
      <c r="AG7893"/>
      <c r="AK7893" s="36">
        <v>3958.5</v>
      </c>
      <c r="AL7893" s="7">
        <v>90</v>
      </c>
    </row>
    <row r="7894" spans="33:38">
      <c r="AG7894"/>
      <c r="AK7894" s="36">
        <v>3844.5</v>
      </c>
      <c r="AL7894" s="7">
        <v>90</v>
      </c>
    </row>
    <row r="7895" spans="33:38">
      <c r="AG7895"/>
      <c r="AK7895" s="36">
        <v>3895.5</v>
      </c>
      <c r="AL7895" s="7">
        <v>90</v>
      </c>
    </row>
    <row r="7896" spans="33:38">
      <c r="AG7896"/>
      <c r="AK7896" s="36">
        <v>3819</v>
      </c>
      <c r="AL7896" s="7">
        <v>90</v>
      </c>
    </row>
    <row r="7897" spans="33:38">
      <c r="AG7897"/>
      <c r="AK7897" s="36">
        <v>3612</v>
      </c>
      <c r="AL7897" s="7">
        <v>90</v>
      </c>
    </row>
    <row r="7898" spans="33:38">
      <c r="AG7898"/>
      <c r="AK7898" s="36">
        <v>3688.5</v>
      </c>
      <c r="AL7898" s="7">
        <v>90</v>
      </c>
    </row>
    <row r="7899" spans="33:38">
      <c r="AG7899"/>
      <c r="AK7899" s="36">
        <v>3802.5</v>
      </c>
      <c r="AL7899" s="7">
        <v>90</v>
      </c>
    </row>
    <row r="7900" spans="33:38">
      <c r="AG7900"/>
      <c r="AK7900" s="36">
        <v>4134</v>
      </c>
      <c r="AL7900" s="7">
        <v>90</v>
      </c>
    </row>
    <row r="7901" spans="33:38">
      <c r="AG7901"/>
      <c r="AK7901" s="36">
        <v>4237.5</v>
      </c>
      <c r="AL7901" s="7">
        <v>90</v>
      </c>
    </row>
    <row r="7902" spans="33:38">
      <c r="AG7902"/>
      <c r="AK7902" s="36">
        <v>4134</v>
      </c>
      <c r="AL7902" s="7">
        <v>90</v>
      </c>
    </row>
    <row r="7903" spans="33:38">
      <c r="AG7903"/>
      <c r="AK7903" s="36">
        <v>4042.5</v>
      </c>
      <c r="AL7903" s="7">
        <v>90</v>
      </c>
    </row>
    <row r="7904" spans="33:38">
      <c r="AG7904"/>
      <c r="AK7904" s="36">
        <v>3948</v>
      </c>
      <c r="AL7904" s="7">
        <v>90</v>
      </c>
    </row>
    <row r="7905" spans="33:38">
      <c r="AG7905"/>
      <c r="AK7905" s="36">
        <v>3933</v>
      </c>
      <c r="AL7905" s="7">
        <v>90</v>
      </c>
    </row>
    <row r="7906" spans="33:38">
      <c r="AG7906"/>
      <c r="AK7906" s="36">
        <v>3870</v>
      </c>
      <c r="AL7906" s="7">
        <v>90</v>
      </c>
    </row>
    <row r="7907" spans="33:38">
      <c r="AG7907"/>
      <c r="AK7907" s="36">
        <v>4273.5</v>
      </c>
      <c r="AL7907" s="7">
        <v>90</v>
      </c>
    </row>
    <row r="7908" spans="33:38">
      <c r="AG7908"/>
      <c r="AK7908" s="36">
        <v>5071.5</v>
      </c>
      <c r="AL7908" s="7">
        <v>90</v>
      </c>
    </row>
    <row r="7909" spans="33:38">
      <c r="AG7909"/>
      <c r="AK7909" s="36">
        <v>5065.5</v>
      </c>
      <c r="AL7909" s="7">
        <v>90</v>
      </c>
    </row>
    <row r="7910" spans="33:38">
      <c r="AG7910"/>
      <c r="AK7910" s="36">
        <v>4906.5</v>
      </c>
      <c r="AL7910" s="7">
        <v>90</v>
      </c>
    </row>
    <row r="7911" spans="33:38">
      <c r="AG7911"/>
      <c r="AK7911" s="36">
        <v>4708.5</v>
      </c>
      <c r="AL7911" s="7">
        <v>90</v>
      </c>
    </row>
    <row r="7912" spans="33:38">
      <c r="AG7912"/>
      <c r="AK7912" s="36">
        <v>4350</v>
      </c>
      <c r="AL7912" s="7">
        <v>90</v>
      </c>
    </row>
    <row r="7913" spans="33:38">
      <c r="AG7913"/>
      <c r="AK7913" s="36">
        <v>4047</v>
      </c>
      <c r="AL7913" s="7">
        <v>90</v>
      </c>
    </row>
    <row r="7914" spans="33:38">
      <c r="AG7914"/>
      <c r="AK7914" s="36">
        <v>3808.5</v>
      </c>
      <c r="AL7914" s="7">
        <v>90</v>
      </c>
    </row>
    <row r="7915" spans="33:38">
      <c r="AG7915"/>
      <c r="AK7915" s="36">
        <v>3618</v>
      </c>
      <c r="AL7915" s="7">
        <v>90</v>
      </c>
    </row>
    <row r="7916" spans="33:38">
      <c r="AG7916"/>
      <c r="AK7916" s="36">
        <v>3562.5</v>
      </c>
      <c r="AL7916" s="7">
        <v>75</v>
      </c>
    </row>
    <row r="7917" spans="33:38">
      <c r="AG7917"/>
      <c r="AK7917" s="36">
        <v>3481.5</v>
      </c>
      <c r="AL7917" s="7">
        <v>75</v>
      </c>
    </row>
    <row r="7918" spans="33:38">
      <c r="AG7918"/>
      <c r="AK7918" s="36">
        <v>3508.5</v>
      </c>
      <c r="AL7918" s="7">
        <v>75</v>
      </c>
    </row>
    <row r="7919" spans="33:38">
      <c r="AG7919"/>
      <c r="AK7919" s="36">
        <v>3631.5</v>
      </c>
      <c r="AL7919" s="7">
        <v>90</v>
      </c>
    </row>
    <row r="7920" spans="33:38">
      <c r="AG7920"/>
      <c r="AK7920" s="36">
        <v>3832.5</v>
      </c>
      <c r="AL7920" s="7">
        <v>90</v>
      </c>
    </row>
    <row r="7921" spans="33:38">
      <c r="AG7921"/>
      <c r="AK7921" s="36">
        <v>3933</v>
      </c>
      <c r="AL7921" s="7">
        <v>90</v>
      </c>
    </row>
    <row r="7922" spans="33:38">
      <c r="AG7922"/>
      <c r="AK7922" s="36">
        <v>4455</v>
      </c>
      <c r="AL7922" s="7">
        <v>90</v>
      </c>
    </row>
    <row r="7923" spans="33:38">
      <c r="AG7923"/>
      <c r="AK7923" s="36">
        <v>5059.5</v>
      </c>
      <c r="AL7923" s="7">
        <v>90</v>
      </c>
    </row>
    <row r="7924" spans="33:38">
      <c r="AG7924"/>
      <c r="AK7924" s="36">
        <v>5358</v>
      </c>
      <c r="AL7924" s="7">
        <v>105</v>
      </c>
    </row>
    <row r="7925" spans="33:38">
      <c r="AG7925"/>
      <c r="AK7925" s="36">
        <v>5659.5</v>
      </c>
      <c r="AL7925" s="7">
        <v>120</v>
      </c>
    </row>
    <row r="7926" spans="33:38">
      <c r="AG7926"/>
      <c r="AK7926" s="36">
        <v>5458.5</v>
      </c>
      <c r="AL7926" s="7">
        <v>110</v>
      </c>
    </row>
    <row r="7927" spans="33:38">
      <c r="AG7927"/>
      <c r="AK7927" s="36">
        <v>5524.5</v>
      </c>
      <c r="AL7927" s="7">
        <v>110</v>
      </c>
    </row>
    <row r="7928" spans="33:38">
      <c r="AG7928"/>
      <c r="AK7928" s="36">
        <v>5583</v>
      </c>
      <c r="AL7928" s="7">
        <v>120</v>
      </c>
    </row>
    <row r="7929" spans="33:38">
      <c r="AG7929"/>
      <c r="AK7929" s="36">
        <v>5388</v>
      </c>
      <c r="AL7929" s="7">
        <v>105</v>
      </c>
    </row>
    <row r="7930" spans="33:38">
      <c r="AG7930"/>
      <c r="AK7930" s="36">
        <v>5415</v>
      </c>
      <c r="AL7930" s="7">
        <v>105</v>
      </c>
    </row>
    <row r="7931" spans="33:38">
      <c r="AG7931"/>
      <c r="AK7931" s="36">
        <v>5431.5</v>
      </c>
      <c r="AL7931" s="7">
        <v>110</v>
      </c>
    </row>
    <row r="7932" spans="33:38">
      <c r="AG7932"/>
      <c r="AK7932" s="36">
        <v>6150</v>
      </c>
      <c r="AL7932" s="7">
        <v>150</v>
      </c>
    </row>
    <row r="7933" spans="33:38">
      <c r="AG7933"/>
      <c r="AK7933" s="36">
        <v>6015</v>
      </c>
      <c r="AL7933" s="7">
        <v>140</v>
      </c>
    </row>
    <row r="7934" spans="33:38">
      <c r="AG7934"/>
      <c r="AK7934" s="36">
        <v>5823</v>
      </c>
      <c r="AL7934" s="7">
        <v>130</v>
      </c>
    </row>
    <row r="7935" spans="33:38">
      <c r="AG7935"/>
      <c r="AK7935" s="36">
        <v>5625</v>
      </c>
      <c r="AL7935" s="7">
        <v>120</v>
      </c>
    </row>
    <row r="7936" spans="33:38">
      <c r="AG7936"/>
      <c r="AK7936" s="36">
        <v>5089.5</v>
      </c>
      <c r="AL7936" s="7">
        <v>90</v>
      </c>
    </row>
    <row r="7937" spans="33:38">
      <c r="AG7937"/>
      <c r="AK7937" s="36">
        <v>4591.5</v>
      </c>
      <c r="AL7937" s="7">
        <v>90</v>
      </c>
    </row>
    <row r="7938" spans="33:38">
      <c r="AG7938"/>
      <c r="AK7938" s="36">
        <v>4326</v>
      </c>
      <c r="AL7938" s="7">
        <v>90</v>
      </c>
    </row>
    <row r="7939" spans="33:38">
      <c r="AG7939"/>
      <c r="AK7939" s="36">
        <v>4140</v>
      </c>
      <c r="AL7939" s="7">
        <v>90</v>
      </c>
    </row>
    <row r="7940" spans="33:38">
      <c r="AG7940"/>
      <c r="AK7940" s="36">
        <v>4030.5</v>
      </c>
      <c r="AL7940" s="7">
        <v>90</v>
      </c>
    </row>
    <row r="7941" spans="33:38">
      <c r="AG7941"/>
      <c r="AK7941" s="36">
        <v>3978</v>
      </c>
      <c r="AL7941" s="7">
        <v>90</v>
      </c>
    </row>
    <row r="7942" spans="33:38">
      <c r="AG7942"/>
      <c r="AK7942" s="36">
        <v>3889.5</v>
      </c>
      <c r="AL7942" s="7">
        <v>90</v>
      </c>
    </row>
    <row r="7943" spans="33:38">
      <c r="AG7943"/>
      <c r="AK7943" s="36">
        <v>4024.5</v>
      </c>
      <c r="AL7943" s="7">
        <v>90</v>
      </c>
    </row>
    <row r="7944" spans="33:38">
      <c r="AG7944"/>
      <c r="AK7944" s="36">
        <v>4215</v>
      </c>
      <c r="AL7944" s="7">
        <v>90</v>
      </c>
    </row>
    <row r="7945" spans="33:38">
      <c r="AG7945"/>
      <c r="AK7945" s="36">
        <v>4176</v>
      </c>
      <c r="AL7945" s="7">
        <v>90</v>
      </c>
    </row>
    <row r="7946" spans="33:38">
      <c r="AG7946"/>
      <c r="AK7946" s="36">
        <v>4681.5</v>
      </c>
      <c r="AL7946" s="7">
        <v>90</v>
      </c>
    </row>
    <row r="7947" spans="33:38">
      <c r="AG7947"/>
      <c r="AK7947" s="36">
        <v>4966.5</v>
      </c>
      <c r="AL7947" s="7">
        <v>90</v>
      </c>
    </row>
    <row r="7948" spans="33:38">
      <c r="AG7948"/>
      <c r="AK7948" s="36">
        <v>5445</v>
      </c>
      <c r="AL7948" s="7">
        <v>110</v>
      </c>
    </row>
    <row r="7949" spans="33:38">
      <c r="AG7949"/>
      <c r="AK7949" s="36">
        <v>5641.5</v>
      </c>
      <c r="AL7949" s="7">
        <v>120</v>
      </c>
    </row>
    <row r="7950" spans="33:38">
      <c r="AG7950"/>
      <c r="AK7950" s="36">
        <v>5526</v>
      </c>
      <c r="AL7950" s="7">
        <v>110</v>
      </c>
    </row>
    <row r="7951" spans="33:38">
      <c r="AG7951"/>
      <c r="AK7951" s="36">
        <v>5505</v>
      </c>
      <c r="AL7951" s="7">
        <v>110</v>
      </c>
    </row>
    <row r="7952" spans="33:38">
      <c r="AG7952"/>
      <c r="AK7952" s="36">
        <v>5587.5</v>
      </c>
      <c r="AL7952" s="7">
        <v>120</v>
      </c>
    </row>
    <row r="7953" spans="33:38">
      <c r="AG7953"/>
      <c r="AK7953" s="36">
        <v>5482.5</v>
      </c>
      <c r="AL7953" s="7">
        <v>110</v>
      </c>
    </row>
    <row r="7954" spans="33:38">
      <c r="AG7954"/>
      <c r="AK7954" s="36">
        <v>5467.5</v>
      </c>
      <c r="AL7954" s="7">
        <v>110</v>
      </c>
    </row>
    <row r="7955" spans="33:38">
      <c r="AG7955"/>
      <c r="AK7955" s="36">
        <v>5476.5</v>
      </c>
      <c r="AL7955" s="7">
        <v>110</v>
      </c>
    </row>
    <row r="7956" spans="33:38">
      <c r="AG7956"/>
      <c r="AK7956" s="36">
        <v>6121.5</v>
      </c>
      <c r="AL7956" s="7">
        <v>150</v>
      </c>
    </row>
    <row r="7957" spans="33:38">
      <c r="AG7957"/>
      <c r="AK7957" s="36">
        <v>5988</v>
      </c>
      <c r="AL7957" s="7">
        <v>140</v>
      </c>
    </row>
    <row r="7958" spans="33:38">
      <c r="AG7958"/>
      <c r="AK7958" s="36">
        <v>5824.5</v>
      </c>
      <c r="AL7958" s="7">
        <v>130</v>
      </c>
    </row>
    <row r="7959" spans="33:38">
      <c r="AG7959"/>
      <c r="AK7959" s="36">
        <v>5614.5</v>
      </c>
      <c r="AL7959" s="7">
        <v>120</v>
      </c>
    </row>
    <row r="7960" spans="33:38">
      <c r="AG7960"/>
      <c r="AK7960" s="36">
        <v>5173.5</v>
      </c>
      <c r="AL7960" s="7">
        <v>95</v>
      </c>
    </row>
    <row r="7961" spans="33:38">
      <c r="AG7961"/>
      <c r="AK7961" s="36">
        <v>4645.5</v>
      </c>
      <c r="AL7961" s="7">
        <v>90</v>
      </c>
    </row>
    <row r="7962" spans="33:38">
      <c r="AG7962"/>
      <c r="AK7962" s="36">
        <v>4399.5</v>
      </c>
      <c r="AL7962" s="7">
        <v>90</v>
      </c>
    </row>
    <row r="7963" spans="33:38">
      <c r="AG7963"/>
      <c r="AK7963" s="36">
        <v>4188</v>
      </c>
      <c r="AL7963" s="7">
        <v>90</v>
      </c>
    </row>
    <row r="7964" spans="33:38">
      <c r="AG7964"/>
      <c r="AK7964" s="36">
        <v>4068</v>
      </c>
      <c r="AL7964" s="7">
        <v>90</v>
      </c>
    </row>
    <row r="7965" spans="33:38">
      <c r="AG7965"/>
      <c r="AK7965" s="36">
        <v>3966</v>
      </c>
      <c r="AL7965" s="7">
        <v>90</v>
      </c>
    </row>
    <row r="7966" spans="33:38">
      <c r="AG7966"/>
      <c r="AK7966" s="36">
        <v>3940.5</v>
      </c>
      <c r="AL7966" s="7">
        <v>90</v>
      </c>
    </row>
    <row r="7967" spans="33:38">
      <c r="AG7967"/>
      <c r="AK7967" s="36">
        <v>4096.5</v>
      </c>
      <c r="AL7967" s="7">
        <v>90</v>
      </c>
    </row>
    <row r="7968" spans="33:38">
      <c r="AG7968"/>
      <c r="AK7968" s="36">
        <v>4318.5</v>
      </c>
      <c r="AL7968" s="7">
        <v>90</v>
      </c>
    </row>
    <row r="7969" spans="33:38">
      <c r="AG7969"/>
      <c r="AK7969" s="36">
        <v>4356</v>
      </c>
      <c r="AL7969" s="7">
        <v>90</v>
      </c>
    </row>
    <row r="7970" spans="33:38">
      <c r="AG7970"/>
      <c r="AK7970" s="36">
        <v>4893</v>
      </c>
      <c r="AL7970" s="7">
        <v>90</v>
      </c>
    </row>
    <row r="7971" spans="33:38">
      <c r="AG7971"/>
      <c r="AK7971" s="36">
        <v>5274</v>
      </c>
      <c r="AL7971" s="7">
        <v>100</v>
      </c>
    </row>
    <row r="7972" spans="33:38">
      <c r="AG7972"/>
      <c r="AK7972" s="36">
        <v>5517</v>
      </c>
      <c r="AL7972" s="7">
        <v>110</v>
      </c>
    </row>
    <row r="7973" spans="33:38">
      <c r="AG7973"/>
      <c r="AK7973" s="36">
        <v>5685</v>
      </c>
      <c r="AL7973" s="7">
        <v>120</v>
      </c>
    </row>
    <row r="7974" spans="33:38">
      <c r="AG7974"/>
      <c r="AK7974" s="36">
        <v>5481</v>
      </c>
      <c r="AL7974" s="7">
        <v>110</v>
      </c>
    </row>
    <row r="7975" spans="33:38">
      <c r="AG7975"/>
      <c r="AK7975" s="36">
        <v>5464.5</v>
      </c>
      <c r="AL7975" s="7">
        <v>110</v>
      </c>
    </row>
    <row r="7976" spans="33:38">
      <c r="AG7976"/>
      <c r="AK7976" s="36">
        <v>5584.5</v>
      </c>
      <c r="AL7976" s="7">
        <v>120</v>
      </c>
    </row>
    <row r="7977" spans="33:38">
      <c r="AG7977"/>
      <c r="AK7977" s="36">
        <v>5475</v>
      </c>
      <c r="AL7977" s="7">
        <v>110</v>
      </c>
    </row>
    <row r="7978" spans="33:38">
      <c r="AG7978"/>
      <c r="AK7978" s="36">
        <v>5434.5</v>
      </c>
      <c r="AL7978" s="7">
        <v>110</v>
      </c>
    </row>
    <row r="7979" spans="33:38">
      <c r="AG7979"/>
      <c r="AK7979" s="36">
        <v>5527.5</v>
      </c>
      <c r="AL7979" s="7">
        <v>120</v>
      </c>
    </row>
    <row r="7980" spans="33:38">
      <c r="AG7980"/>
      <c r="AK7980" s="36">
        <v>6088.5</v>
      </c>
      <c r="AL7980" s="7">
        <v>150</v>
      </c>
    </row>
    <row r="7981" spans="33:38">
      <c r="AG7981"/>
      <c r="AK7981" s="36">
        <v>5956.5</v>
      </c>
      <c r="AL7981" s="7">
        <v>140</v>
      </c>
    </row>
    <row r="7982" spans="33:38">
      <c r="AG7982"/>
      <c r="AK7982" s="36">
        <v>5724</v>
      </c>
      <c r="AL7982" s="7">
        <v>130</v>
      </c>
    </row>
    <row r="7983" spans="33:38">
      <c r="AG7983"/>
      <c r="AK7983" s="36">
        <v>5613</v>
      </c>
      <c r="AL7983" s="7">
        <v>120</v>
      </c>
    </row>
    <row r="7984" spans="33:38">
      <c r="AG7984"/>
      <c r="AK7984" s="36">
        <v>4857</v>
      </c>
      <c r="AL7984" s="7">
        <v>90</v>
      </c>
    </row>
    <row r="7985" spans="33:38">
      <c r="AG7985"/>
      <c r="AK7985" s="36">
        <v>4516.5</v>
      </c>
      <c r="AL7985" s="7">
        <v>90</v>
      </c>
    </row>
    <row r="7986" spans="33:38">
      <c r="AG7986"/>
      <c r="AK7986" s="36">
        <v>4237.5</v>
      </c>
      <c r="AL7986" s="7">
        <v>90</v>
      </c>
    </row>
    <row r="7987" spans="33:38">
      <c r="AG7987"/>
      <c r="AK7987" s="36">
        <v>4051.5</v>
      </c>
      <c r="AL7987" s="7">
        <v>90</v>
      </c>
    </row>
    <row r="7988" spans="33:38">
      <c r="AG7988"/>
      <c r="AK7988" s="36">
        <v>3961.5</v>
      </c>
      <c r="AL7988" s="7">
        <v>90</v>
      </c>
    </row>
    <row r="7989" spans="33:38">
      <c r="AG7989"/>
      <c r="AK7989" s="36">
        <v>3853.5</v>
      </c>
      <c r="AL7989" s="7">
        <v>90</v>
      </c>
    </row>
    <row r="7990" spans="33:38">
      <c r="AG7990"/>
      <c r="AK7990" s="36">
        <v>3906</v>
      </c>
      <c r="AL7990" s="7">
        <v>90</v>
      </c>
    </row>
    <row r="7991" spans="33:38">
      <c r="AG7991"/>
      <c r="AK7991" s="36">
        <v>4050</v>
      </c>
      <c r="AL7991" s="7">
        <v>90</v>
      </c>
    </row>
    <row r="7992" spans="33:38">
      <c r="AG7992"/>
      <c r="AK7992" s="36">
        <v>4288.5</v>
      </c>
      <c r="AL7992" s="7">
        <v>90</v>
      </c>
    </row>
    <row r="7993" spans="33:38">
      <c r="AG7993"/>
      <c r="AK7993" s="36">
        <v>4279.5</v>
      </c>
      <c r="AL7993" s="7">
        <v>90</v>
      </c>
    </row>
    <row r="7994" spans="33:38">
      <c r="AG7994"/>
      <c r="AK7994" s="36">
        <v>4758</v>
      </c>
      <c r="AL7994" s="7">
        <v>90</v>
      </c>
    </row>
    <row r="7995" spans="33:38">
      <c r="AG7995"/>
      <c r="AK7995" s="36">
        <v>5407.5</v>
      </c>
      <c r="AL7995" s="7">
        <v>105</v>
      </c>
    </row>
    <row r="7996" spans="33:38">
      <c r="AG7996"/>
      <c r="AK7996" s="36">
        <v>5667</v>
      </c>
      <c r="AL7996" s="7">
        <v>120</v>
      </c>
    </row>
    <row r="7997" spans="33:38">
      <c r="AG7997"/>
      <c r="AK7997" s="36">
        <v>5787</v>
      </c>
      <c r="AL7997" s="7">
        <v>130</v>
      </c>
    </row>
    <row r="7998" spans="33:38">
      <c r="AG7998"/>
      <c r="AK7998" s="36">
        <v>5476.5</v>
      </c>
      <c r="AL7998" s="7">
        <v>110</v>
      </c>
    </row>
    <row r="7999" spans="33:38">
      <c r="AG7999"/>
      <c r="AK7999" s="36">
        <v>5478</v>
      </c>
      <c r="AL7999" s="7">
        <v>110</v>
      </c>
    </row>
    <row r="8000" spans="33:38">
      <c r="AG8000"/>
      <c r="AK8000" s="36">
        <v>5586</v>
      </c>
      <c r="AL8000" s="7">
        <v>120</v>
      </c>
    </row>
    <row r="8001" spans="33:38">
      <c r="AG8001"/>
      <c r="AK8001" s="36">
        <v>5401.5</v>
      </c>
      <c r="AL8001" s="7">
        <v>105</v>
      </c>
    </row>
    <row r="8002" spans="33:38">
      <c r="AG8002"/>
      <c r="AK8002" s="36">
        <v>5367</v>
      </c>
      <c r="AL8002" s="7">
        <v>105</v>
      </c>
    </row>
    <row r="8003" spans="33:38">
      <c r="AG8003"/>
      <c r="AK8003" s="36">
        <v>5479.5</v>
      </c>
      <c r="AL8003" s="7">
        <v>110</v>
      </c>
    </row>
    <row r="8004" spans="33:38">
      <c r="AG8004"/>
      <c r="AK8004" s="36">
        <v>6012</v>
      </c>
      <c r="AL8004" s="7">
        <v>140</v>
      </c>
    </row>
    <row r="8005" spans="33:38">
      <c r="AG8005"/>
      <c r="AK8005" s="36">
        <v>5869.5</v>
      </c>
      <c r="AL8005" s="7">
        <v>130</v>
      </c>
    </row>
    <row r="8006" spans="33:38">
      <c r="AG8006"/>
      <c r="AK8006" s="36">
        <v>5632.5</v>
      </c>
      <c r="AL8006" s="7">
        <v>120</v>
      </c>
    </row>
    <row r="8007" spans="33:38">
      <c r="AG8007"/>
      <c r="AK8007" s="36">
        <v>5398.5</v>
      </c>
      <c r="AL8007" s="7">
        <v>105</v>
      </c>
    </row>
    <row r="8008" spans="33:38">
      <c r="AG8008"/>
      <c r="AK8008" s="36">
        <v>4879.5</v>
      </c>
      <c r="AL8008" s="7">
        <v>90</v>
      </c>
    </row>
    <row r="8009" spans="33:38">
      <c r="AG8009"/>
      <c r="AK8009" s="36">
        <v>4435.5</v>
      </c>
      <c r="AL8009" s="7">
        <v>90</v>
      </c>
    </row>
    <row r="8010" spans="33:38">
      <c r="AG8010"/>
      <c r="AK8010" s="36">
        <v>4119</v>
      </c>
      <c r="AL8010" s="7">
        <v>90</v>
      </c>
    </row>
    <row r="8011" spans="33:38">
      <c r="AG8011"/>
      <c r="AK8011" s="36">
        <v>4035</v>
      </c>
      <c r="AL8011" s="7">
        <v>90</v>
      </c>
    </row>
    <row r="8012" spans="33:38">
      <c r="AG8012"/>
      <c r="AK8012" s="36">
        <v>3894</v>
      </c>
      <c r="AL8012" s="7">
        <v>90</v>
      </c>
    </row>
    <row r="8013" spans="33:38">
      <c r="AG8013"/>
      <c r="AK8013" s="36">
        <v>3859.5</v>
      </c>
      <c r="AL8013" s="7">
        <v>90</v>
      </c>
    </row>
    <row r="8014" spans="33:38">
      <c r="AG8014"/>
      <c r="AK8014" s="36">
        <v>3799.5</v>
      </c>
      <c r="AL8014" s="7">
        <v>90</v>
      </c>
    </row>
    <row r="8015" spans="33:38">
      <c r="AG8015"/>
      <c r="AK8015" s="36">
        <v>4021.5</v>
      </c>
      <c r="AL8015" s="7">
        <v>90</v>
      </c>
    </row>
    <row r="8016" spans="33:38">
      <c r="AG8016"/>
      <c r="AK8016" s="36">
        <v>4204.5</v>
      </c>
      <c r="AL8016" s="7">
        <v>90</v>
      </c>
    </row>
    <row r="8017" spans="33:38">
      <c r="AG8017"/>
      <c r="AK8017" s="36">
        <v>4264.5</v>
      </c>
      <c r="AL8017" s="7">
        <v>90</v>
      </c>
    </row>
    <row r="8018" spans="33:38">
      <c r="AG8018"/>
      <c r="AK8018" s="36">
        <v>4777.5</v>
      </c>
      <c r="AL8018" s="7">
        <v>90</v>
      </c>
    </row>
    <row r="8019" spans="33:38">
      <c r="AG8019"/>
      <c r="AK8019" s="36">
        <v>5154</v>
      </c>
      <c r="AL8019" s="7">
        <v>95</v>
      </c>
    </row>
    <row r="8020" spans="33:38">
      <c r="AG8020"/>
      <c r="AK8020" s="36">
        <v>5517</v>
      </c>
      <c r="AL8020" s="7">
        <v>110</v>
      </c>
    </row>
    <row r="8021" spans="33:38">
      <c r="AG8021"/>
      <c r="AK8021" s="36">
        <v>5694</v>
      </c>
      <c r="AL8021" s="7">
        <v>120</v>
      </c>
    </row>
    <row r="8022" spans="33:38">
      <c r="AG8022"/>
      <c r="AK8022" s="36">
        <v>5458.5</v>
      </c>
      <c r="AL8022" s="7">
        <v>110</v>
      </c>
    </row>
    <row r="8023" spans="33:38">
      <c r="AG8023"/>
      <c r="AK8023" s="36">
        <v>5436</v>
      </c>
      <c r="AL8023" s="7">
        <v>110</v>
      </c>
    </row>
    <row r="8024" spans="33:38">
      <c r="AG8024"/>
      <c r="AK8024" s="36">
        <v>5464.5</v>
      </c>
      <c r="AL8024" s="7">
        <v>110</v>
      </c>
    </row>
    <row r="8025" spans="33:38">
      <c r="AG8025"/>
      <c r="AK8025" s="36">
        <v>5332.5</v>
      </c>
      <c r="AL8025" s="7">
        <v>105</v>
      </c>
    </row>
    <row r="8026" spans="33:38">
      <c r="AG8026"/>
      <c r="AK8026" s="36">
        <v>5310</v>
      </c>
      <c r="AL8026" s="7">
        <v>100</v>
      </c>
    </row>
    <row r="8027" spans="33:38">
      <c r="AG8027"/>
      <c r="AK8027" s="36">
        <v>5331</v>
      </c>
      <c r="AL8027" s="7">
        <v>105</v>
      </c>
    </row>
    <row r="8028" spans="33:38">
      <c r="AG8028"/>
      <c r="AK8028" s="36">
        <v>5982</v>
      </c>
      <c r="AL8028" s="7">
        <v>140</v>
      </c>
    </row>
    <row r="8029" spans="33:38">
      <c r="AG8029"/>
      <c r="AK8029" s="36">
        <v>5809.5</v>
      </c>
      <c r="AL8029" s="7">
        <v>130</v>
      </c>
    </row>
    <row r="8030" spans="33:38">
      <c r="AG8030"/>
      <c r="AK8030" s="36">
        <v>5571</v>
      </c>
      <c r="AL8030" s="7">
        <v>120</v>
      </c>
    </row>
    <row r="8031" spans="33:38">
      <c r="AG8031"/>
      <c r="AK8031" s="36">
        <v>5301</v>
      </c>
      <c r="AL8031" s="7">
        <v>100</v>
      </c>
    </row>
    <row r="8032" spans="33:38">
      <c r="AG8032"/>
      <c r="AK8032" s="36">
        <v>4765.5</v>
      </c>
      <c r="AL8032" s="7">
        <v>90</v>
      </c>
    </row>
    <row r="8033" spans="33:38">
      <c r="AG8033"/>
      <c r="AK8033" s="36">
        <v>4323</v>
      </c>
      <c r="AL8033" s="7">
        <v>90</v>
      </c>
    </row>
    <row r="8034" spans="33:38">
      <c r="AG8034"/>
      <c r="AK8034" s="36">
        <v>4033.5</v>
      </c>
      <c r="AL8034" s="7">
        <v>90</v>
      </c>
    </row>
    <row r="8035" spans="33:38">
      <c r="AG8035"/>
      <c r="AK8035" s="36">
        <v>3856.5</v>
      </c>
      <c r="AL8035" s="7">
        <v>90</v>
      </c>
    </row>
    <row r="8036" spans="33:38">
      <c r="AG8036"/>
      <c r="AK8036" s="36">
        <v>3742.5</v>
      </c>
      <c r="AL8036" s="7">
        <v>90</v>
      </c>
    </row>
    <row r="8037" spans="33:38">
      <c r="AG8037"/>
      <c r="AK8037" s="36">
        <v>3649.5</v>
      </c>
      <c r="AL8037" s="7">
        <v>90</v>
      </c>
    </row>
    <row r="8038" spans="33:38">
      <c r="AG8038"/>
      <c r="AK8038" s="36">
        <v>3625.5</v>
      </c>
      <c r="AL8038" s="7">
        <v>90</v>
      </c>
    </row>
    <row r="8039" spans="33:38">
      <c r="AG8039"/>
      <c r="AK8039" s="36">
        <v>3684</v>
      </c>
      <c r="AL8039" s="7">
        <v>90</v>
      </c>
    </row>
    <row r="8040" spans="33:38">
      <c r="AG8040"/>
      <c r="AK8040" s="36">
        <v>3658.5</v>
      </c>
      <c r="AL8040" s="7">
        <v>90</v>
      </c>
    </row>
    <row r="8041" spans="33:38">
      <c r="AG8041"/>
      <c r="AK8041" s="36">
        <v>3510</v>
      </c>
      <c r="AL8041" s="7">
        <v>75</v>
      </c>
    </row>
    <row r="8042" spans="33:38">
      <c r="AG8042"/>
      <c r="AK8042" s="36">
        <v>3774</v>
      </c>
      <c r="AL8042" s="7">
        <v>90</v>
      </c>
    </row>
    <row r="8043" spans="33:38">
      <c r="AG8043"/>
      <c r="AK8043" s="36">
        <v>4051.5</v>
      </c>
      <c r="AL8043" s="7">
        <v>90</v>
      </c>
    </row>
    <row r="8044" spans="33:38">
      <c r="AG8044"/>
      <c r="AK8044" s="36">
        <v>4425</v>
      </c>
      <c r="AL8044" s="7">
        <v>90</v>
      </c>
    </row>
    <row r="8045" spans="33:38">
      <c r="AG8045"/>
      <c r="AK8045" s="36">
        <v>4683</v>
      </c>
      <c r="AL8045" s="7">
        <v>90</v>
      </c>
    </row>
    <row r="8046" spans="33:38">
      <c r="AG8046"/>
      <c r="AK8046" s="36">
        <v>4594.5</v>
      </c>
      <c r="AL8046" s="7">
        <v>90</v>
      </c>
    </row>
    <row r="8047" spans="33:38">
      <c r="AG8047"/>
      <c r="AK8047" s="36">
        <v>4372.5</v>
      </c>
      <c r="AL8047" s="7">
        <v>90</v>
      </c>
    </row>
    <row r="8048" spans="33:38">
      <c r="AG8048"/>
      <c r="AK8048" s="36">
        <v>4426.5</v>
      </c>
      <c r="AL8048" s="7">
        <v>90</v>
      </c>
    </row>
    <row r="8049" spans="33:38">
      <c r="AG8049"/>
      <c r="AK8049" s="36">
        <v>4339.5</v>
      </c>
      <c r="AL8049" s="7">
        <v>90</v>
      </c>
    </row>
    <row r="8050" spans="33:38">
      <c r="AG8050"/>
      <c r="AK8050" s="36">
        <v>4179</v>
      </c>
      <c r="AL8050" s="7">
        <v>90</v>
      </c>
    </row>
    <row r="8051" spans="33:38">
      <c r="AG8051"/>
      <c r="AK8051" s="36">
        <v>4188</v>
      </c>
      <c r="AL8051" s="7">
        <v>90</v>
      </c>
    </row>
    <row r="8052" spans="33:38">
      <c r="AG8052"/>
      <c r="AK8052" s="36">
        <v>5235</v>
      </c>
      <c r="AL8052" s="7">
        <v>100</v>
      </c>
    </row>
    <row r="8053" spans="33:38">
      <c r="AG8053"/>
      <c r="AK8053" s="36">
        <v>5284.5</v>
      </c>
      <c r="AL8053" s="7">
        <v>100</v>
      </c>
    </row>
    <row r="8054" spans="33:38">
      <c r="AG8054"/>
      <c r="AK8054" s="36">
        <v>5076</v>
      </c>
      <c r="AL8054" s="7">
        <v>90</v>
      </c>
    </row>
    <row r="8055" spans="33:38">
      <c r="AG8055"/>
      <c r="AK8055" s="36">
        <v>4978.5</v>
      </c>
      <c r="AL8055" s="7">
        <v>90</v>
      </c>
    </row>
    <row r="8056" spans="33:38">
      <c r="AG8056"/>
      <c r="AK8056" s="36">
        <v>4578</v>
      </c>
      <c r="AL8056" s="7">
        <v>90</v>
      </c>
    </row>
    <row r="8057" spans="33:38">
      <c r="AG8057"/>
      <c r="AK8057" s="36">
        <v>4189.5</v>
      </c>
      <c r="AL8057" s="7">
        <v>90</v>
      </c>
    </row>
    <row r="8058" spans="33:38">
      <c r="AG8058"/>
      <c r="AK8058" s="36">
        <v>3952.5</v>
      </c>
      <c r="AL8058" s="7">
        <v>90</v>
      </c>
    </row>
    <row r="8059" spans="33:38">
      <c r="AG8059"/>
      <c r="AK8059" s="36">
        <v>3619.5</v>
      </c>
      <c r="AL8059" s="7">
        <v>90</v>
      </c>
    </row>
    <row r="8060" spans="33:38">
      <c r="AG8060"/>
      <c r="AK8060" s="36">
        <v>3568.5</v>
      </c>
      <c r="AL8060" s="7">
        <v>75</v>
      </c>
    </row>
    <row r="8061" spans="33:38">
      <c r="AG8061"/>
      <c r="AK8061" s="36">
        <v>3541.5</v>
      </c>
      <c r="AL8061" s="7">
        <v>75</v>
      </c>
    </row>
    <row r="8062" spans="33:38">
      <c r="AG8062"/>
      <c r="AK8062" s="36">
        <v>3463.5</v>
      </c>
      <c r="AL8062" s="7">
        <v>75</v>
      </c>
    </row>
    <row r="8063" spans="33:38">
      <c r="AG8063"/>
      <c r="AK8063" s="36">
        <v>3589.5</v>
      </c>
      <c r="AL8063" s="7">
        <v>75</v>
      </c>
    </row>
    <row r="8064" spans="33:38">
      <c r="AG8064"/>
      <c r="AK8064" s="36">
        <v>3601.5</v>
      </c>
      <c r="AL8064" s="7">
        <v>90</v>
      </c>
    </row>
    <row r="8065" spans="33:38">
      <c r="AG8065"/>
      <c r="AK8065" s="36">
        <v>3318</v>
      </c>
      <c r="AL8065" s="7">
        <v>75</v>
      </c>
    </row>
    <row r="8066" spans="33:38">
      <c r="AG8066"/>
      <c r="AK8066" s="36">
        <v>3399</v>
      </c>
      <c r="AL8066" s="7">
        <v>75</v>
      </c>
    </row>
    <row r="8067" spans="33:38">
      <c r="AG8067"/>
      <c r="AK8067" s="36">
        <v>3412.5</v>
      </c>
      <c r="AL8067" s="7">
        <v>75</v>
      </c>
    </row>
    <row r="8068" spans="33:38">
      <c r="AG8068"/>
      <c r="AK8068" s="36">
        <v>3607.5</v>
      </c>
      <c r="AL8068" s="7">
        <v>90</v>
      </c>
    </row>
    <row r="8069" spans="33:38">
      <c r="AG8069"/>
      <c r="AK8069" s="36">
        <v>3852</v>
      </c>
      <c r="AL8069" s="7">
        <v>90</v>
      </c>
    </row>
    <row r="8070" spans="33:38">
      <c r="AG8070"/>
      <c r="AK8070" s="36">
        <v>3751.5</v>
      </c>
      <c r="AL8070" s="7">
        <v>90</v>
      </c>
    </row>
    <row r="8071" spans="33:38">
      <c r="AG8071"/>
      <c r="AK8071" s="36">
        <v>3759</v>
      </c>
      <c r="AL8071" s="7">
        <v>90</v>
      </c>
    </row>
    <row r="8072" spans="33:38">
      <c r="AG8072"/>
      <c r="AK8072" s="36">
        <v>3772.5</v>
      </c>
      <c r="AL8072" s="7">
        <v>90</v>
      </c>
    </row>
    <row r="8073" spans="33:38">
      <c r="AG8073"/>
      <c r="AK8073" s="36">
        <v>3775.5</v>
      </c>
      <c r="AL8073" s="7">
        <v>90</v>
      </c>
    </row>
    <row r="8074" spans="33:38">
      <c r="AG8074"/>
      <c r="AK8074" s="36">
        <v>3646.5</v>
      </c>
      <c r="AL8074" s="7">
        <v>90</v>
      </c>
    </row>
    <row r="8075" spans="33:38">
      <c r="AG8075"/>
      <c r="AK8075" s="36">
        <v>3802.5</v>
      </c>
      <c r="AL8075" s="7">
        <v>90</v>
      </c>
    </row>
    <row r="8076" spans="33:38">
      <c r="AG8076"/>
      <c r="AK8076" s="36">
        <v>4801.5</v>
      </c>
      <c r="AL8076" s="7">
        <v>90</v>
      </c>
    </row>
    <row r="8077" spans="33:38">
      <c r="AG8077"/>
      <c r="AK8077" s="36">
        <v>4876.5</v>
      </c>
      <c r="AL8077" s="7">
        <v>90</v>
      </c>
    </row>
    <row r="8078" spans="33:38">
      <c r="AG8078"/>
      <c r="AK8078" s="36">
        <v>4851</v>
      </c>
      <c r="AL8078" s="7">
        <v>90</v>
      </c>
    </row>
    <row r="8079" spans="33:38">
      <c r="AG8079"/>
      <c r="AK8079" s="36">
        <v>4636.5</v>
      </c>
      <c r="AL8079" s="7">
        <v>90</v>
      </c>
    </row>
    <row r="8080" spans="33:38">
      <c r="AG8080"/>
      <c r="AK8080" s="36">
        <v>4299</v>
      </c>
      <c r="AL8080" s="7">
        <v>90</v>
      </c>
    </row>
    <row r="8081" spans="33:38">
      <c r="AG8081"/>
      <c r="AK8081" s="36">
        <v>4024.5</v>
      </c>
      <c r="AL8081" s="7">
        <v>90</v>
      </c>
    </row>
    <row r="8082" spans="33:38">
      <c r="AG8082"/>
      <c r="AK8082" s="36">
        <v>3807</v>
      </c>
      <c r="AL8082" s="7">
        <v>90</v>
      </c>
    </row>
    <row r="8083" spans="33:38">
      <c r="AG8083"/>
      <c r="AK8083" s="36">
        <v>3663</v>
      </c>
      <c r="AL8083" s="7">
        <v>90</v>
      </c>
    </row>
    <row r="8084" spans="33:38">
      <c r="AG8084"/>
      <c r="AK8084" s="36">
        <v>3585</v>
      </c>
      <c r="AL8084" s="7">
        <v>75</v>
      </c>
    </row>
    <row r="8085" spans="33:38">
      <c r="AG8085"/>
      <c r="AK8085" s="36">
        <v>3484.5</v>
      </c>
      <c r="AL8085" s="7">
        <v>75</v>
      </c>
    </row>
    <row r="8086" spans="33:38">
      <c r="AG8086"/>
      <c r="AK8086" s="36">
        <v>3537</v>
      </c>
      <c r="AL8086" s="7">
        <v>75</v>
      </c>
    </row>
    <row r="8087" spans="33:38">
      <c r="AG8087"/>
      <c r="AK8087" s="36">
        <v>3735</v>
      </c>
      <c r="AL8087" s="7">
        <v>90</v>
      </c>
    </row>
    <row r="8088" spans="33:38">
      <c r="AG8088"/>
      <c r="AK8088" s="36">
        <v>3979.5</v>
      </c>
      <c r="AL8088" s="7">
        <v>90</v>
      </c>
    </row>
    <row r="8089" spans="33:38">
      <c r="AG8089"/>
      <c r="AK8089" s="36">
        <v>4131</v>
      </c>
      <c r="AL8089" s="7">
        <v>90</v>
      </c>
    </row>
    <row r="8090" spans="33:38">
      <c r="AG8090"/>
      <c r="AK8090" s="36">
        <v>4699.5</v>
      </c>
      <c r="AL8090" s="7">
        <v>90</v>
      </c>
    </row>
    <row r="8091" spans="33:38">
      <c r="AG8091"/>
      <c r="AK8091" s="36">
        <v>5199</v>
      </c>
      <c r="AL8091" s="7">
        <v>95</v>
      </c>
    </row>
    <row r="8092" spans="33:38">
      <c r="AG8092"/>
      <c r="AK8092" s="36">
        <v>5466</v>
      </c>
      <c r="AL8092" s="7">
        <v>110</v>
      </c>
    </row>
    <row r="8093" spans="33:38">
      <c r="AG8093"/>
      <c r="AK8093" s="36">
        <v>5722.5</v>
      </c>
      <c r="AL8093" s="7">
        <v>130</v>
      </c>
    </row>
    <row r="8094" spans="33:38">
      <c r="AG8094"/>
      <c r="AK8094" s="36">
        <v>5478</v>
      </c>
      <c r="AL8094" s="7">
        <v>110</v>
      </c>
    </row>
    <row r="8095" spans="33:38">
      <c r="AG8095"/>
      <c r="AK8095" s="36">
        <v>5502</v>
      </c>
      <c r="AL8095" s="7">
        <v>110</v>
      </c>
    </row>
    <row r="8096" spans="33:38">
      <c r="AG8096"/>
      <c r="AK8096" s="36">
        <v>5643</v>
      </c>
      <c r="AL8096" s="7">
        <v>120</v>
      </c>
    </row>
    <row r="8097" spans="33:38">
      <c r="AG8097"/>
      <c r="AK8097" s="36">
        <v>5572.5</v>
      </c>
      <c r="AL8097" s="7">
        <v>120</v>
      </c>
    </row>
    <row r="8098" spans="33:38">
      <c r="AG8098"/>
      <c r="AK8098" s="36">
        <v>5530.5</v>
      </c>
      <c r="AL8098" s="7">
        <v>120</v>
      </c>
    </row>
    <row r="8099" spans="33:38">
      <c r="AG8099"/>
      <c r="AK8099" s="36">
        <v>5508</v>
      </c>
      <c r="AL8099" s="7">
        <v>110</v>
      </c>
    </row>
    <row r="8100" spans="33:38">
      <c r="AG8100"/>
      <c r="AK8100" s="36">
        <v>6162</v>
      </c>
      <c r="AL8100" s="7">
        <v>150</v>
      </c>
    </row>
    <row r="8101" spans="33:38">
      <c r="AG8101"/>
      <c r="AK8101" s="36">
        <v>6012</v>
      </c>
      <c r="AL8101" s="7">
        <v>140</v>
      </c>
    </row>
    <row r="8102" spans="33:38">
      <c r="AG8102"/>
      <c r="AK8102" s="36">
        <v>5805</v>
      </c>
      <c r="AL8102" s="7">
        <v>130</v>
      </c>
    </row>
    <row r="8103" spans="33:38">
      <c r="AG8103"/>
      <c r="AK8103" s="36">
        <v>5764.5</v>
      </c>
      <c r="AL8103" s="7">
        <v>130</v>
      </c>
    </row>
    <row r="8104" spans="33:38">
      <c r="AG8104"/>
      <c r="AK8104" s="36">
        <v>4942.5</v>
      </c>
      <c r="AL8104" s="7">
        <v>90</v>
      </c>
    </row>
    <row r="8105" spans="33:38">
      <c r="AG8105"/>
      <c r="AK8105" s="36">
        <v>4488</v>
      </c>
      <c r="AL8105" s="7">
        <v>90</v>
      </c>
    </row>
    <row r="8106" spans="33:38">
      <c r="AG8106"/>
      <c r="AK8106" s="36">
        <v>4200</v>
      </c>
      <c r="AL8106" s="7">
        <v>90</v>
      </c>
    </row>
    <row r="8107" spans="33:38">
      <c r="AG8107"/>
      <c r="AK8107" s="36">
        <v>4026</v>
      </c>
      <c r="AL8107" s="7">
        <v>90</v>
      </c>
    </row>
    <row r="8108" spans="33:38">
      <c r="AG8108"/>
      <c r="AK8108" s="36">
        <v>3930</v>
      </c>
      <c r="AL8108" s="7">
        <v>90</v>
      </c>
    </row>
    <row r="8109" spans="33:38">
      <c r="AG8109"/>
      <c r="AK8109" s="36">
        <v>3846</v>
      </c>
      <c r="AL8109" s="7">
        <v>90</v>
      </c>
    </row>
    <row r="8110" spans="33:38">
      <c r="AG8110"/>
      <c r="AK8110" s="36">
        <v>3882</v>
      </c>
      <c r="AL8110" s="7">
        <v>90</v>
      </c>
    </row>
    <row r="8111" spans="33:38">
      <c r="AG8111"/>
      <c r="AK8111" s="36">
        <v>4069.5</v>
      </c>
      <c r="AL8111" s="7">
        <v>90</v>
      </c>
    </row>
    <row r="8112" spans="33:38">
      <c r="AG8112"/>
      <c r="AK8112" s="36">
        <v>4207.5</v>
      </c>
      <c r="AL8112" s="7">
        <v>90</v>
      </c>
    </row>
    <row r="8113" spans="33:38">
      <c r="AG8113"/>
      <c r="AK8113" s="36">
        <v>4252.5</v>
      </c>
      <c r="AL8113" s="7">
        <v>90</v>
      </c>
    </row>
    <row r="8114" spans="33:38">
      <c r="AG8114"/>
      <c r="AK8114" s="36">
        <v>4843.5</v>
      </c>
      <c r="AL8114" s="7">
        <v>90</v>
      </c>
    </row>
    <row r="8115" spans="33:38">
      <c r="AG8115"/>
      <c r="AK8115" s="36">
        <v>5356.5</v>
      </c>
      <c r="AL8115" s="7">
        <v>105</v>
      </c>
    </row>
    <row r="8116" spans="33:38">
      <c r="AG8116"/>
      <c r="AK8116" s="36">
        <v>5616</v>
      </c>
      <c r="AL8116" s="7">
        <v>120</v>
      </c>
    </row>
    <row r="8117" spans="33:38">
      <c r="AG8117"/>
      <c r="AK8117" s="36">
        <v>5781</v>
      </c>
      <c r="AL8117" s="7">
        <v>130</v>
      </c>
    </row>
    <row r="8118" spans="33:38">
      <c r="AG8118"/>
      <c r="AK8118" s="36">
        <v>5503.5</v>
      </c>
      <c r="AL8118" s="7">
        <v>110</v>
      </c>
    </row>
    <row r="8119" spans="33:38">
      <c r="AG8119"/>
      <c r="AK8119" s="36">
        <v>5548.5</v>
      </c>
      <c r="AL8119" s="7">
        <v>120</v>
      </c>
    </row>
    <row r="8120" spans="33:38">
      <c r="AG8120"/>
      <c r="AK8120" s="36">
        <v>5728.5</v>
      </c>
      <c r="AL8120" s="7">
        <v>130</v>
      </c>
    </row>
    <row r="8121" spans="33:38">
      <c r="AG8121"/>
      <c r="AK8121" s="36">
        <v>5610</v>
      </c>
      <c r="AL8121" s="7">
        <v>120</v>
      </c>
    </row>
    <row r="8122" spans="33:38">
      <c r="AG8122"/>
      <c r="AK8122" s="36">
        <v>5503.5</v>
      </c>
      <c r="AL8122" s="7">
        <v>110</v>
      </c>
    </row>
    <row r="8123" spans="33:38">
      <c r="AG8123"/>
      <c r="AK8123" s="36">
        <v>5476.5</v>
      </c>
      <c r="AL8123" s="7">
        <v>110</v>
      </c>
    </row>
    <row r="8124" spans="33:38">
      <c r="AG8124"/>
      <c r="AK8124" s="36">
        <v>6229.5</v>
      </c>
      <c r="AL8124" s="7">
        <v>150</v>
      </c>
    </row>
    <row r="8125" spans="33:38">
      <c r="AG8125"/>
      <c r="AK8125" s="36">
        <v>6091.5</v>
      </c>
      <c r="AL8125" s="7">
        <v>150</v>
      </c>
    </row>
    <row r="8126" spans="33:38">
      <c r="AG8126"/>
      <c r="AK8126" s="36">
        <v>5844</v>
      </c>
      <c r="AL8126" s="7">
        <v>130</v>
      </c>
    </row>
    <row r="8127" spans="33:38">
      <c r="AG8127"/>
      <c r="AK8127" s="36">
        <v>5631</v>
      </c>
      <c r="AL8127" s="7">
        <v>120</v>
      </c>
    </row>
    <row r="8128" spans="33:38">
      <c r="AG8128"/>
      <c r="AK8128" s="36">
        <v>5106</v>
      </c>
      <c r="AL8128" s="7">
        <v>95</v>
      </c>
    </row>
    <row r="8129" spans="33:38">
      <c r="AG8129"/>
      <c r="AK8129" s="36">
        <v>4651.5</v>
      </c>
      <c r="AL8129" s="7">
        <v>90</v>
      </c>
    </row>
    <row r="8130" spans="33:38">
      <c r="AG8130"/>
      <c r="AK8130" s="36">
        <v>4315.5</v>
      </c>
      <c r="AL8130" s="7">
        <v>90</v>
      </c>
    </row>
    <row r="8131" spans="33:38">
      <c r="AG8131"/>
      <c r="AK8131" s="36">
        <v>4152</v>
      </c>
      <c r="AL8131" s="7">
        <v>90</v>
      </c>
    </row>
    <row r="8132" spans="33:38">
      <c r="AG8132"/>
      <c r="AK8132" s="36">
        <v>4002</v>
      </c>
      <c r="AL8132" s="7">
        <v>90</v>
      </c>
    </row>
    <row r="8133" spans="33:38">
      <c r="AG8133"/>
      <c r="AK8133" s="36">
        <v>3952.5</v>
      </c>
      <c r="AL8133" s="7">
        <v>90</v>
      </c>
    </row>
    <row r="8134" spans="33:38">
      <c r="AG8134"/>
      <c r="AK8134" s="36">
        <v>3978</v>
      </c>
      <c r="AL8134" s="7">
        <v>90</v>
      </c>
    </row>
    <row r="8135" spans="33:38">
      <c r="AG8135"/>
      <c r="AK8135" s="36">
        <v>4167</v>
      </c>
      <c r="AL8135" s="7">
        <v>90</v>
      </c>
    </row>
    <row r="8136" spans="33:38">
      <c r="AG8136"/>
      <c r="AK8136" s="36">
        <v>4368</v>
      </c>
      <c r="AL8136" s="7">
        <v>90</v>
      </c>
    </row>
    <row r="8137" spans="33:38">
      <c r="AG8137"/>
      <c r="AK8137" s="36">
        <v>4365</v>
      </c>
      <c r="AL8137" s="7">
        <v>90</v>
      </c>
    </row>
    <row r="8138" spans="33:38">
      <c r="AG8138"/>
      <c r="AK8138" s="36">
        <v>5037</v>
      </c>
      <c r="AL8138" s="7">
        <v>90</v>
      </c>
    </row>
    <row r="8139" spans="33:38">
      <c r="AG8139"/>
      <c r="AK8139" s="36">
        <v>5278.5</v>
      </c>
      <c r="AL8139" s="7">
        <v>100</v>
      </c>
    </row>
    <row r="8140" spans="33:38">
      <c r="AG8140"/>
      <c r="AK8140" s="36">
        <v>5569.5</v>
      </c>
      <c r="AL8140" s="7">
        <v>120</v>
      </c>
    </row>
    <row r="8141" spans="33:38">
      <c r="AG8141"/>
      <c r="AK8141" s="36">
        <v>5743.5</v>
      </c>
      <c r="AL8141" s="7">
        <v>130</v>
      </c>
    </row>
    <row r="8142" spans="33:38">
      <c r="AG8142"/>
      <c r="AK8142" s="36">
        <v>5439</v>
      </c>
      <c r="AL8142" s="7">
        <v>110</v>
      </c>
    </row>
    <row r="8143" spans="33:38">
      <c r="AG8143"/>
      <c r="AK8143" s="36">
        <v>5442</v>
      </c>
      <c r="AL8143" s="7">
        <v>110</v>
      </c>
    </row>
    <row r="8144" spans="33:38">
      <c r="AG8144"/>
      <c r="AK8144" s="36">
        <v>5598</v>
      </c>
      <c r="AL8144" s="7">
        <v>120</v>
      </c>
    </row>
    <row r="8145" spans="33:38">
      <c r="AG8145"/>
      <c r="AK8145" s="36">
        <v>5608.5</v>
      </c>
      <c r="AL8145" s="7">
        <v>120</v>
      </c>
    </row>
    <row r="8146" spans="33:38">
      <c r="AG8146"/>
      <c r="AK8146" s="36">
        <v>5533.5</v>
      </c>
      <c r="AL8146" s="7">
        <v>120</v>
      </c>
    </row>
    <row r="8147" spans="33:38">
      <c r="AG8147"/>
      <c r="AK8147" s="36">
        <v>5574</v>
      </c>
      <c r="AL8147" s="7">
        <v>120</v>
      </c>
    </row>
    <row r="8148" spans="33:38">
      <c r="AG8148"/>
      <c r="AK8148" s="36">
        <v>6175.5</v>
      </c>
      <c r="AL8148" s="7">
        <v>150</v>
      </c>
    </row>
    <row r="8149" spans="33:38">
      <c r="AG8149"/>
      <c r="AK8149" s="36">
        <v>6124.5</v>
      </c>
      <c r="AL8149" s="7">
        <v>150</v>
      </c>
    </row>
    <row r="8150" spans="33:38">
      <c r="AG8150"/>
      <c r="AK8150" s="36">
        <v>5949</v>
      </c>
      <c r="AL8150" s="7">
        <v>140</v>
      </c>
    </row>
    <row r="8151" spans="33:38">
      <c r="AG8151"/>
      <c r="AK8151" s="36">
        <v>5605.5</v>
      </c>
      <c r="AL8151" s="7">
        <v>120</v>
      </c>
    </row>
    <row r="8152" spans="33:38">
      <c r="AG8152"/>
      <c r="AK8152" s="36">
        <v>5149.5</v>
      </c>
      <c r="AL8152" s="7">
        <v>95</v>
      </c>
    </row>
    <row r="8153" spans="33:38">
      <c r="AG8153"/>
      <c r="AK8153" s="36">
        <v>4642.5</v>
      </c>
      <c r="AL8153" s="7">
        <v>90</v>
      </c>
    </row>
    <row r="8154" spans="33:38">
      <c r="AG8154"/>
      <c r="AK8154" s="36">
        <v>4296</v>
      </c>
      <c r="AL8154" s="7">
        <v>90</v>
      </c>
    </row>
    <row r="8155" spans="33:38">
      <c r="AG8155"/>
      <c r="AK8155" s="36">
        <v>4168.5</v>
      </c>
      <c r="AL8155" s="7">
        <v>90</v>
      </c>
    </row>
    <row r="8156" spans="33:38">
      <c r="AG8156"/>
      <c r="AK8156" s="36">
        <v>4035</v>
      </c>
      <c r="AL8156" s="7">
        <v>90</v>
      </c>
    </row>
    <row r="8157" spans="33:38">
      <c r="AG8157"/>
      <c r="AK8157" s="36">
        <v>3952.5</v>
      </c>
      <c r="AL8157" s="7">
        <v>90</v>
      </c>
    </row>
    <row r="8158" spans="33:38">
      <c r="AG8158"/>
      <c r="AK8158" s="36">
        <v>3930</v>
      </c>
      <c r="AL8158" s="7">
        <v>90</v>
      </c>
    </row>
    <row r="8159" spans="33:38">
      <c r="AG8159"/>
      <c r="AK8159" s="36">
        <v>4141.5</v>
      </c>
      <c r="AL8159" s="7">
        <v>90</v>
      </c>
    </row>
    <row r="8160" spans="33:38">
      <c r="AG8160"/>
      <c r="AK8160" s="36">
        <v>4333.5</v>
      </c>
      <c r="AL8160" s="7">
        <v>90</v>
      </c>
    </row>
    <row r="8161" spans="33:38">
      <c r="AG8161"/>
      <c r="AK8161" s="36">
        <v>4258.5</v>
      </c>
      <c r="AL8161" s="7">
        <v>90</v>
      </c>
    </row>
    <row r="8162" spans="33:38">
      <c r="AG8162"/>
      <c r="AK8162" s="36">
        <v>4849.5</v>
      </c>
      <c r="AL8162" s="7">
        <v>90</v>
      </c>
    </row>
    <row r="8163" spans="33:38">
      <c r="AG8163"/>
      <c r="AK8163" s="36">
        <v>5356.5</v>
      </c>
      <c r="AL8163" s="7">
        <v>105</v>
      </c>
    </row>
    <row r="8164" spans="33:38">
      <c r="AG8164"/>
      <c r="AK8164" s="36">
        <v>5731.5</v>
      </c>
      <c r="AL8164" s="7">
        <v>130</v>
      </c>
    </row>
    <row r="8165" spans="33:38">
      <c r="AG8165"/>
      <c r="AK8165" s="36">
        <v>5907</v>
      </c>
      <c r="AL8165" s="7">
        <v>130</v>
      </c>
    </row>
    <row r="8166" spans="33:38">
      <c r="AG8166"/>
      <c r="AK8166" s="36">
        <v>5691</v>
      </c>
      <c r="AL8166" s="7">
        <v>120</v>
      </c>
    </row>
    <row r="8167" spans="33:38">
      <c r="AG8167"/>
      <c r="AK8167" s="36">
        <v>5764.5</v>
      </c>
      <c r="AL8167" s="7">
        <v>130</v>
      </c>
    </row>
    <row r="8168" spans="33:38">
      <c r="AG8168"/>
      <c r="AK8168" s="36">
        <v>5898</v>
      </c>
      <c r="AL8168" s="7">
        <v>130</v>
      </c>
    </row>
    <row r="8169" spans="33:38">
      <c r="AG8169"/>
      <c r="AK8169" s="36">
        <v>5776.5</v>
      </c>
      <c r="AL8169" s="7">
        <v>130</v>
      </c>
    </row>
    <row r="8170" spans="33:38">
      <c r="AG8170"/>
      <c r="AK8170" s="36">
        <v>5679</v>
      </c>
      <c r="AL8170" s="7">
        <v>120</v>
      </c>
    </row>
    <row r="8171" spans="33:38">
      <c r="AG8171"/>
      <c r="AK8171" s="36">
        <v>5673</v>
      </c>
      <c r="AL8171" s="7">
        <v>120</v>
      </c>
    </row>
    <row r="8172" spans="33:38">
      <c r="AG8172"/>
      <c r="AK8172" s="36">
        <v>6387</v>
      </c>
      <c r="AL8172" s="7">
        <v>160</v>
      </c>
    </row>
    <row r="8173" spans="33:38">
      <c r="AG8173"/>
      <c r="AK8173" s="36">
        <v>6319.5</v>
      </c>
      <c r="AL8173" s="7">
        <v>160</v>
      </c>
    </row>
    <row r="8174" spans="33:38">
      <c r="AG8174"/>
      <c r="AK8174" s="36">
        <v>6144</v>
      </c>
      <c r="AL8174" s="7">
        <v>150</v>
      </c>
    </row>
    <row r="8175" spans="33:38">
      <c r="AG8175"/>
      <c r="AK8175" s="36">
        <v>5835</v>
      </c>
      <c r="AL8175" s="7">
        <v>130</v>
      </c>
    </row>
    <row r="8176" spans="33:38">
      <c r="AG8176"/>
      <c r="AK8176" s="36">
        <v>5328</v>
      </c>
      <c r="AL8176" s="7">
        <v>105</v>
      </c>
    </row>
    <row r="8177" spans="33:38">
      <c r="AG8177"/>
      <c r="AK8177" s="36">
        <v>4881</v>
      </c>
      <c r="AL8177" s="7">
        <v>90</v>
      </c>
    </row>
    <row r="8178" spans="33:38">
      <c r="AG8178"/>
      <c r="AK8178" s="36">
        <v>4467</v>
      </c>
      <c r="AL8178" s="7">
        <v>90</v>
      </c>
    </row>
    <row r="8179" spans="33:38">
      <c r="AG8179"/>
      <c r="AK8179" s="36">
        <v>4287</v>
      </c>
      <c r="AL8179" s="7">
        <v>90</v>
      </c>
    </row>
    <row r="8180" spans="33:38">
      <c r="AG8180"/>
      <c r="AK8180" s="36">
        <v>4183.5</v>
      </c>
      <c r="AL8180" s="7">
        <v>90</v>
      </c>
    </row>
    <row r="8181" spans="33:38">
      <c r="AG8181"/>
      <c r="AK8181" s="36">
        <v>4098</v>
      </c>
      <c r="AL8181" s="7">
        <v>90</v>
      </c>
    </row>
    <row r="8182" spans="33:38">
      <c r="AG8182"/>
      <c r="AK8182" s="36">
        <v>4084.5</v>
      </c>
      <c r="AL8182" s="7">
        <v>90</v>
      </c>
    </row>
    <row r="8183" spans="33:38">
      <c r="AG8183"/>
      <c r="AK8183" s="36">
        <v>4194</v>
      </c>
      <c r="AL8183" s="7">
        <v>90</v>
      </c>
    </row>
    <row r="8184" spans="33:38">
      <c r="AG8184"/>
      <c r="AK8184" s="36">
        <v>4344</v>
      </c>
      <c r="AL8184" s="7">
        <v>90</v>
      </c>
    </row>
    <row r="8185" spans="33:38">
      <c r="AG8185"/>
      <c r="AK8185" s="36">
        <v>4342.5</v>
      </c>
      <c r="AL8185" s="7">
        <v>90</v>
      </c>
    </row>
    <row r="8186" spans="33:38">
      <c r="AG8186"/>
      <c r="AK8186" s="36">
        <v>4935</v>
      </c>
      <c r="AL8186" s="7">
        <v>90</v>
      </c>
    </row>
    <row r="8187" spans="33:38">
      <c r="AG8187"/>
      <c r="AK8187" s="36">
        <v>5436</v>
      </c>
      <c r="AL8187" s="7">
        <v>110</v>
      </c>
    </row>
    <row r="8188" spans="33:38">
      <c r="AG8188"/>
      <c r="AK8188" s="36">
        <v>5808</v>
      </c>
      <c r="AL8188" s="7">
        <v>130</v>
      </c>
    </row>
    <row r="8189" spans="33:38">
      <c r="AG8189"/>
      <c r="AK8189" s="36">
        <v>5937</v>
      </c>
      <c r="AL8189" s="7">
        <v>140</v>
      </c>
    </row>
    <row r="8190" spans="33:38">
      <c r="AG8190"/>
      <c r="AK8190" s="36">
        <v>5739</v>
      </c>
      <c r="AL8190" s="7">
        <v>130</v>
      </c>
    </row>
    <row r="8191" spans="33:38">
      <c r="AG8191"/>
      <c r="AK8191" s="36">
        <v>5796</v>
      </c>
      <c r="AL8191" s="7">
        <v>130</v>
      </c>
    </row>
    <row r="8192" spans="33:38">
      <c r="AG8192"/>
      <c r="AK8192" s="36">
        <v>5913</v>
      </c>
      <c r="AL8192" s="7">
        <v>140</v>
      </c>
    </row>
    <row r="8193" spans="33:38">
      <c r="AG8193"/>
      <c r="AK8193" s="36">
        <v>5812.5</v>
      </c>
      <c r="AL8193" s="7">
        <v>130</v>
      </c>
    </row>
    <row r="8194" spans="33:38">
      <c r="AG8194"/>
      <c r="AK8194" s="36">
        <v>5728.5</v>
      </c>
      <c r="AL8194" s="7">
        <v>130</v>
      </c>
    </row>
    <row r="8195" spans="33:38">
      <c r="AG8195"/>
      <c r="AK8195" s="36">
        <v>5605.5</v>
      </c>
      <c r="AL8195" s="7">
        <v>120</v>
      </c>
    </row>
    <row r="8196" spans="33:38">
      <c r="AG8196"/>
      <c r="AK8196" s="36">
        <v>6327</v>
      </c>
      <c r="AL8196" s="7">
        <v>160</v>
      </c>
    </row>
    <row r="8197" spans="33:38">
      <c r="AG8197"/>
      <c r="AK8197" s="36">
        <v>6244.5</v>
      </c>
      <c r="AL8197" s="7">
        <v>150</v>
      </c>
    </row>
    <row r="8198" spans="33:38">
      <c r="AG8198"/>
      <c r="AK8198" s="36">
        <v>6033</v>
      </c>
      <c r="AL8198" s="7">
        <v>140</v>
      </c>
    </row>
    <row r="8199" spans="33:38">
      <c r="AG8199"/>
      <c r="AK8199" s="36">
        <v>5706</v>
      </c>
      <c r="AL8199" s="7">
        <v>120</v>
      </c>
    </row>
    <row r="8200" spans="33:38">
      <c r="AG8200"/>
      <c r="AK8200" s="36">
        <v>5221.5</v>
      </c>
      <c r="AL8200" s="7">
        <v>100</v>
      </c>
    </row>
    <row r="8201" spans="33:38">
      <c r="AG8201"/>
      <c r="AK8201" s="36">
        <v>4824</v>
      </c>
      <c r="AL8201" s="7">
        <v>90</v>
      </c>
    </row>
    <row r="8202" spans="33:38">
      <c r="AG8202"/>
      <c r="AK8202" s="36">
        <v>4480.5</v>
      </c>
      <c r="AL8202" s="7">
        <v>90</v>
      </c>
    </row>
    <row r="8203" spans="33:38">
      <c r="AG8203"/>
      <c r="AK8203" s="36">
        <v>4276.5</v>
      </c>
      <c r="AL8203" s="7">
        <v>90</v>
      </c>
    </row>
    <row r="8204" spans="33:38">
      <c r="AG8204"/>
      <c r="AK8204" s="36">
        <v>4158</v>
      </c>
      <c r="AL8204" s="7">
        <v>90</v>
      </c>
    </row>
    <row r="8205" spans="33:38">
      <c r="AG8205"/>
      <c r="AK8205" s="36">
        <v>3957</v>
      </c>
      <c r="AL8205" s="7">
        <v>90</v>
      </c>
    </row>
    <row r="8206" spans="33:38">
      <c r="AG8206"/>
      <c r="AK8206" s="36">
        <v>3918</v>
      </c>
      <c r="AL8206" s="7">
        <v>90</v>
      </c>
    </row>
    <row r="8207" spans="33:38">
      <c r="AG8207"/>
      <c r="AK8207" s="36">
        <v>4035</v>
      </c>
      <c r="AL8207" s="7">
        <v>90</v>
      </c>
    </row>
    <row r="8208" spans="33:38">
      <c r="AG8208"/>
      <c r="AK8208" s="36">
        <v>4089</v>
      </c>
      <c r="AL8208" s="7">
        <v>90</v>
      </c>
    </row>
    <row r="8209" spans="33:38">
      <c r="AG8209"/>
      <c r="AK8209" s="36">
        <v>4186.5</v>
      </c>
      <c r="AL8209" s="7">
        <v>90</v>
      </c>
    </row>
    <row r="8210" spans="33:38">
      <c r="AG8210"/>
      <c r="AK8210" s="36">
        <v>4524</v>
      </c>
      <c r="AL8210" s="7">
        <v>90</v>
      </c>
    </row>
    <row r="8211" spans="33:38">
      <c r="AG8211"/>
      <c r="AK8211" s="36">
        <v>4836</v>
      </c>
      <c r="AL8211" s="7">
        <v>90</v>
      </c>
    </row>
    <row r="8212" spans="33:38">
      <c r="AG8212"/>
      <c r="AK8212" s="36">
        <v>5170.5</v>
      </c>
      <c r="AL8212" s="7">
        <v>95</v>
      </c>
    </row>
    <row r="8213" spans="33:38">
      <c r="AG8213"/>
      <c r="AK8213" s="36">
        <v>5319</v>
      </c>
      <c r="AL8213" s="7">
        <v>100</v>
      </c>
    </row>
    <row r="8214" spans="33:38">
      <c r="AG8214"/>
      <c r="AK8214" s="36">
        <v>5113.5</v>
      </c>
      <c r="AL8214" s="7">
        <v>95</v>
      </c>
    </row>
    <row r="8215" spans="33:38">
      <c r="AG8215"/>
      <c r="AK8215" s="36">
        <v>5128.5</v>
      </c>
      <c r="AL8215" s="7">
        <v>95</v>
      </c>
    </row>
    <row r="8216" spans="33:38">
      <c r="AG8216"/>
      <c r="AK8216" s="36">
        <v>5079</v>
      </c>
      <c r="AL8216" s="7">
        <v>90</v>
      </c>
    </row>
    <row r="8217" spans="33:38">
      <c r="AG8217"/>
      <c r="AK8217" s="36">
        <v>4954.5</v>
      </c>
      <c r="AL8217" s="7">
        <v>90</v>
      </c>
    </row>
    <row r="8218" spans="33:38">
      <c r="AG8218"/>
      <c r="AK8218" s="36">
        <v>4779</v>
      </c>
      <c r="AL8218" s="7">
        <v>90</v>
      </c>
    </row>
    <row r="8219" spans="33:38">
      <c r="AG8219"/>
      <c r="AK8219" s="36">
        <v>4807.5</v>
      </c>
      <c r="AL8219" s="7">
        <v>90</v>
      </c>
    </row>
    <row r="8220" spans="33:38">
      <c r="AG8220"/>
      <c r="AK8220" s="36">
        <v>5641.5</v>
      </c>
      <c r="AL8220" s="7">
        <v>120</v>
      </c>
    </row>
    <row r="8221" spans="33:38">
      <c r="AG8221"/>
      <c r="AK8221" s="36">
        <v>5686.5</v>
      </c>
      <c r="AL8221" s="7">
        <v>120</v>
      </c>
    </row>
    <row r="8222" spans="33:38">
      <c r="AG8222"/>
      <c r="AK8222" s="36">
        <v>5535</v>
      </c>
      <c r="AL8222" s="7">
        <v>120</v>
      </c>
    </row>
    <row r="8223" spans="33:38">
      <c r="AG8223"/>
      <c r="AK8223" s="36">
        <v>5295</v>
      </c>
      <c r="AL8223" s="7">
        <v>100</v>
      </c>
    </row>
    <row r="8224" spans="33:38">
      <c r="AG8224"/>
      <c r="AK8224" s="36">
        <v>4828.5</v>
      </c>
      <c r="AL8224" s="7">
        <v>90</v>
      </c>
    </row>
    <row r="8225" spans="33:38">
      <c r="AG8225"/>
      <c r="AK8225" s="36">
        <v>4473</v>
      </c>
      <c r="AL8225" s="7">
        <v>90</v>
      </c>
    </row>
    <row r="8226" spans="33:38">
      <c r="AG8226"/>
      <c r="AK8226" s="36">
        <v>4095</v>
      </c>
      <c r="AL8226" s="7">
        <v>90</v>
      </c>
    </row>
    <row r="8227" spans="33:38">
      <c r="AG8227"/>
      <c r="AK8227" s="36">
        <v>3900</v>
      </c>
      <c r="AL8227" s="7">
        <v>90</v>
      </c>
    </row>
    <row r="8228" spans="33:38">
      <c r="AG8228"/>
      <c r="AK8228" s="36">
        <v>3868.5</v>
      </c>
      <c r="AL8228" s="7">
        <v>90</v>
      </c>
    </row>
    <row r="8229" spans="33:38">
      <c r="AG8229"/>
      <c r="AK8229" s="36">
        <v>3769.5</v>
      </c>
      <c r="AL8229" s="7">
        <v>90</v>
      </c>
    </row>
    <row r="8230" spans="33:38">
      <c r="AG8230"/>
      <c r="AK8230" s="36">
        <v>3639</v>
      </c>
      <c r="AL8230" s="7">
        <v>90</v>
      </c>
    </row>
    <row r="8231" spans="33:38">
      <c r="AG8231"/>
      <c r="AK8231" s="36">
        <v>3714</v>
      </c>
      <c r="AL8231" s="7">
        <v>90</v>
      </c>
    </row>
    <row r="8232" spans="33:38">
      <c r="AG8232"/>
      <c r="AK8232" s="36">
        <v>3697.5</v>
      </c>
      <c r="AL8232" s="7">
        <v>90</v>
      </c>
    </row>
    <row r="8233" spans="33:38">
      <c r="AG8233"/>
      <c r="AK8233" s="36">
        <v>3462</v>
      </c>
      <c r="AL8233" s="7">
        <v>75</v>
      </c>
    </row>
    <row r="8234" spans="33:38">
      <c r="AG8234"/>
      <c r="AK8234" s="36">
        <v>3520.5</v>
      </c>
      <c r="AL8234" s="7">
        <v>75</v>
      </c>
    </row>
    <row r="8235" spans="33:38">
      <c r="AG8235"/>
      <c r="AK8235" s="36">
        <v>3694.5</v>
      </c>
      <c r="AL8235" s="7">
        <v>90</v>
      </c>
    </row>
    <row r="8236" spans="33:38">
      <c r="AG8236"/>
      <c r="AK8236" s="36">
        <v>3906</v>
      </c>
      <c r="AL8236" s="7">
        <v>90</v>
      </c>
    </row>
    <row r="8237" spans="33:38">
      <c r="AG8237"/>
      <c r="AK8237" s="36">
        <v>4027.5</v>
      </c>
      <c r="AL8237" s="7">
        <v>90</v>
      </c>
    </row>
    <row r="8238" spans="33:38">
      <c r="AG8238"/>
      <c r="AK8238" s="36">
        <v>3961.5</v>
      </c>
      <c r="AL8238" s="7">
        <v>90</v>
      </c>
    </row>
    <row r="8239" spans="33:38">
      <c r="AG8239"/>
      <c r="AK8239" s="36">
        <v>3919.5</v>
      </c>
      <c r="AL8239" s="7">
        <v>90</v>
      </c>
    </row>
    <row r="8240" spans="33:38">
      <c r="AG8240"/>
      <c r="AK8240" s="36">
        <v>3847.5</v>
      </c>
      <c r="AL8240" s="7">
        <v>90</v>
      </c>
    </row>
    <row r="8241" spans="33:38">
      <c r="AG8241"/>
      <c r="AK8241" s="36">
        <v>3835.5</v>
      </c>
      <c r="AL8241" s="7">
        <v>90</v>
      </c>
    </row>
    <row r="8242" spans="33:38">
      <c r="AG8242"/>
      <c r="AK8242" s="36">
        <v>3741</v>
      </c>
      <c r="AL8242" s="7">
        <v>90</v>
      </c>
    </row>
    <row r="8243" spans="33:38">
      <c r="AG8243"/>
      <c r="AK8243" s="36">
        <v>3844.5</v>
      </c>
      <c r="AL8243" s="7">
        <v>90</v>
      </c>
    </row>
    <row r="8244" spans="33:38">
      <c r="AG8244"/>
      <c r="AK8244" s="36">
        <v>5008.5</v>
      </c>
      <c r="AL8244" s="7">
        <v>90</v>
      </c>
    </row>
    <row r="8245" spans="33:38">
      <c r="AG8245"/>
      <c r="AK8245" s="36">
        <v>5079</v>
      </c>
      <c r="AL8245" s="7">
        <v>90</v>
      </c>
    </row>
    <row r="8246" spans="33:38">
      <c r="AG8246"/>
      <c r="AK8246" s="36">
        <v>4950</v>
      </c>
      <c r="AL8246" s="7">
        <v>90</v>
      </c>
    </row>
    <row r="8247" spans="33:38">
      <c r="AG8247"/>
      <c r="AK8247" s="36">
        <v>4797</v>
      </c>
      <c r="AL8247" s="7">
        <v>90</v>
      </c>
    </row>
    <row r="8248" spans="33:38">
      <c r="AG8248"/>
      <c r="AK8248" s="36">
        <v>4368</v>
      </c>
      <c r="AL8248" s="7">
        <v>90</v>
      </c>
    </row>
    <row r="8249" spans="33:38">
      <c r="AG8249"/>
      <c r="AK8249" s="36">
        <v>4024.5</v>
      </c>
      <c r="AL8249" s="7">
        <v>90</v>
      </c>
    </row>
    <row r="8250" spans="33:38">
      <c r="AG8250"/>
      <c r="AK8250" s="36">
        <v>3771</v>
      </c>
      <c r="AL8250" s="7">
        <v>90</v>
      </c>
    </row>
    <row r="8251" spans="33:38">
      <c r="AG8251"/>
      <c r="AK8251" s="36">
        <v>3663</v>
      </c>
      <c r="AL8251" s="7">
        <v>90</v>
      </c>
    </row>
    <row r="8252" spans="33:38">
      <c r="AG8252"/>
      <c r="AK8252" s="36">
        <v>3585</v>
      </c>
      <c r="AL8252" s="7">
        <v>75</v>
      </c>
    </row>
    <row r="8253" spans="33:38">
      <c r="AG8253"/>
      <c r="AK8253" s="36">
        <v>3484.5</v>
      </c>
      <c r="AL8253" s="7">
        <v>75</v>
      </c>
    </row>
    <row r="8254" spans="33:38">
      <c r="AG8254"/>
      <c r="AK8254" s="36">
        <v>3537</v>
      </c>
      <c r="AL8254" s="7">
        <v>75</v>
      </c>
    </row>
    <row r="8255" spans="33:38">
      <c r="AG8255"/>
      <c r="AK8255" s="36">
        <v>3735</v>
      </c>
      <c r="AL8255" s="7">
        <v>90</v>
      </c>
    </row>
    <row r="8256" spans="33:38">
      <c r="AG8256"/>
      <c r="AK8256" s="36">
        <v>3979.5</v>
      </c>
      <c r="AL8256" s="7">
        <v>90</v>
      </c>
    </row>
    <row r="8257" spans="33:38">
      <c r="AG8257"/>
      <c r="AK8257" s="36">
        <v>4131</v>
      </c>
      <c r="AL8257" s="7">
        <v>90</v>
      </c>
    </row>
    <row r="8258" spans="33:38">
      <c r="AG8258"/>
      <c r="AK8258" s="36">
        <v>4699.5</v>
      </c>
      <c r="AL8258" s="7">
        <v>90</v>
      </c>
    </row>
    <row r="8259" spans="33:38">
      <c r="AG8259"/>
      <c r="AK8259" s="36">
        <v>5199</v>
      </c>
      <c r="AL8259" s="7">
        <v>95</v>
      </c>
    </row>
    <row r="8260" spans="33:38">
      <c r="AG8260"/>
      <c r="AK8260" s="36">
        <v>5466</v>
      </c>
      <c r="AL8260" s="7">
        <v>110</v>
      </c>
    </row>
    <row r="8261" spans="33:38">
      <c r="AG8261"/>
      <c r="AK8261" s="36">
        <v>5722.5</v>
      </c>
      <c r="AL8261" s="7">
        <v>130</v>
      </c>
    </row>
    <row r="8262" spans="33:38">
      <c r="AG8262"/>
      <c r="AK8262" s="36">
        <v>5478</v>
      </c>
      <c r="AL8262" s="7">
        <v>110</v>
      </c>
    </row>
    <row r="8263" spans="33:38">
      <c r="AG8263"/>
      <c r="AK8263" s="36">
        <v>5502</v>
      </c>
      <c r="AL8263" s="7">
        <v>110</v>
      </c>
    </row>
    <row r="8264" spans="33:38">
      <c r="AG8264"/>
      <c r="AK8264" s="36">
        <v>5643</v>
      </c>
      <c r="AL8264" s="7">
        <v>120</v>
      </c>
    </row>
    <row r="8265" spans="33:38">
      <c r="AG8265"/>
      <c r="AK8265" s="36">
        <v>5572.5</v>
      </c>
      <c r="AL8265" s="7">
        <v>120</v>
      </c>
    </row>
    <row r="8266" spans="33:38">
      <c r="AG8266"/>
      <c r="AK8266" s="36">
        <v>5530.5</v>
      </c>
      <c r="AL8266" s="7">
        <v>120</v>
      </c>
    </row>
    <row r="8267" spans="33:38">
      <c r="AG8267"/>
      <c r="AK8267" s="36">
        <v>5508</v>
      </c>
      <c r="AL8267" s="7">
        <v>110</v>
      </c>
    </row>
    <row r="8268" spans="33:38">
      <c r="AG8268"/>
      <c r="AK8268" s="36">
        <v>6162</v>
      </c>
      <c r="AL8268" s="7">
        <v>150</v>
      </c>
    </row>
    <row r="8269" spans="33:38">
      <c r="AG8269"/>
      <c r="AK8269" s="36">
        <v>6012</v>
      </c>
      <c r="AL8269" s="7">
        <v>140</v>
      </c>
    </row>
    <row r="8270" spans="33:38">
      <c r="AG8270"/>
      <c r="AK8270" s="36">
        <v>5805</v>
      </c>
      <c r="AL8270" s="7">
        <v>130</v>
      </c>
    </row>
    <row r="8271" spans="33:38">
      <c r="AG8271"/>
      <c r="AK8271" s="36">
        <v>5764.5</v>
      </c>
      <c r="AL8271" s="7">
        <v>130</v>
      </c>
    </row>
    <row r="8272" spans="33:38">
      <c r="AG8272"/>
      <c r="AK8272" s="36">
        <v>4942.5</v>
      </c>
      <c r="AL8272" s="7">
        <v>90</v>
      </c>
    </row>
    <row r="8273" spans="33:38">
      <c r="AG8273"/>
      <c r="AK8273" s="36">
        <v>4488</v>
      </c>
      <c r="AL8273" s="7">
        <v>90</v>
      </c>
    </row>
    <row r="8274" spans="33:38">
      <c r="AG8274"/>
      <c r="AK8274" s="36">
        <v>4200</v>
      </c>
      <c r="AL8274" s="7">
        <v>90</v>
      </c>
    </row>
    <row r="8275" spans="33:38">
      <c r="AG8275"/>
      <c r="AK8275" s="36">
        <v>4024.5</v>
      </c>
      <c r="AL8275" s="7">
        <v>90</v>
      </c>
    </row>
    <row r="8276" spans="33:38">
      <c r="AG8276"/>
      <c r="AK8276" s="36">
        <v>3952.5</v>
      </c>
      <c r="AL8276" s="7">
        <v>90</v>
      </c>
    </row>
    <row r="8277" spans="33:38">
      <c r="AG8277"/>
      <c r="AK8277" s="36">
        <v>3822</v>
      </c>
      <c r="AL8277" s="7">
        <v>90</v>
      </c>
    </row>
    <row r="8278" spans="33:38">
      <c r="AG8278"/>
      <c r="AK8278" s="36">
        <v>3841.5</v>
      </c>
      <c r="AL8278" s="7">
        <v>90</v>
      </c>
    </row>
    <row r="8279" spans="33:38">
      <c r="AG8279"/>
      <c r="AK8279" s="36">
        <v>4000.5</v>
      </c>
      <c r="AL8279" s="7">
        <v>90</v>
      </c>
    </row>
    <row r="8280" spans="33:38">
      <c r="AG8280"/>
      <c r="AK8280" s="36">
        <v>4276.5</v>
      </c>
      <c r="AL8280" s="7">
        <v>90</v>
      </c>
    </row>
    <row r="8281" spans="33:38">
      <c r="AG8281"/>
      <c r="AK8281" s="36">
        <v>4194</v>
      </c>
      <c r="AL8281" s="7">
        <v>90</v>
      </c>
    </row>
    <row r="8282" spans="33:38">
      <c r="AG8282"/>
      <c r="AK8282" s="36">
        <v>4668</v>
      </c>
      <c r="AL8282" s="7">
        <v>90</v>
      </c>
    </row>
    <row r="8283" spans="33:38">
      <c r="AG8283"/>
      <c r="AK8283" s="36">
        <v>5095.5</v>
      </c>
      <c r="AL8283" s="7">
        <v>90</v>
      </c>
    </row>
    <row r="8284" spans="33:38">
      <c r="AG8284"/>
      <c r="AK8284" s="36">
        <v>5502</v>
      </c>
      <c r="AL8284" s="7">
        <v>110</v>
      </c>
    </row>
    <row r="8285" spans="33:38">
      <c r="AG8285"/>
      <c r="AK8285" s="36">
        <v>5742</v>
      </c>
      <c r="AL8285" s="7">
        <v>130</v>
      </c>
    </row>
    <row r="8286" spans="33:38">
      <c r="AG8286"/>
      <c r="AK8286" s="36">
        <v>5535</v>
      </c>
      <c r="AL8286" s="7">
        <v>120</v>
      </c>
    </row>
    <row r="8287" spans="33:38">
      <c r="AG8287"/>
      <c r="AK8287" s="36">
        <v>5512.5</v>
      </c>
      <c r="AL8287" s="7">
        <v>110</v>
      </c>
    </row>
    <row r="8288" spans="33:38">
      <c r="AG8288"/>
      <c r="AK8288" s="36">
        <v>5640</v>
      </c>
      <c r="AL8288" s="7">
        <v>120</v>
      </c>
    </row>
    <row r="8289" spans="33:38">
      <c r="AG8289"/>
      <c r="AK8289" s="36">
        <v>5586</v>
      </c>
      <c r="AL8289" s="7">
        <v>120</v>
      </c>
    </row>
    <row r="8290" spans="33:38">
      <c r="AG8290"/>
      <c r="AK8290" s="36">
        <v>5508</v>
      </c>
      <c r="AL8290" s="7">
        <v>110</v>
      </c>
    </row>
    <row r="8291" spans="33:38">
      <c r="AG8291"/>
      <c r="AK8291" s="36">
        <v>5443.5</v>
      </c>
      <c r="AL8291" s="7">
        <v>110</v>
      </c>
    </row>
    <row r="8292" spans="33:38">
      <c r="AG8292"/>
      <c r="AK8292" s="36">
        <v>6219</v>
      </c>
      <c r="AL8292" s="7">
        <v>150</v>
      </c>
    </row>
    <row r="8293" spans="33:38">
      <c r="AG8293"/>
      <c r="AK8293" s="36">
        <v>6094.5</v>
      </c>
      <c r="AL8293" s="7">
        <v>150</v>
      </c>
    </row>
    <row r="8294" spans="33:38">
      <c r="AG8294"/>
      <c r="AK8294" s="36">
        <v>5947.5</v>
      </c>
      <c r="AL8294" s="7">
        <v>140</v>
      </c>
    </row>
    <row r="8295" spans="33:38">
      <c r="AG8295"/>
      <c r="AK8295" s="36">
        <v>5596.5</v>
      </c>
      <c r="AL8295" s="7">
        <v>120</v>
      </c>
    </row>
    <row r="8296" spans="33:38">
      <c r="AG8296"/>
      <c r="AK8296" s="36">
        <v>5094</v>
      </c>
      <c r="AL8296" s="7">
        <v>90</v>
      </c>
    </row>
    <row r="8297" spans="33:38">
      <c r="AG8297"/>
      <c r="AK8297" s="36">
        <v>4516.5</v>
      </c>
      <c r="AL8297" s="7">
        <v>90</v>
      </c>
    </row>
    <row r="8298" spans="33:38">
      <c r="AG8298"/>
      <c r="AK8298" s="36">
        <v>4203</v>
      </c>
      <c r="AL8298" s="7">
        <v>90</v>
      </c>
    </row>
    <row r="8299" spans="33:38">
      <c r="AG8299"/>
      <c r="AK8299" s="36">
        <v>4051.5</v>
      </c>
      <c r="AL8299" s="7">
        <v>90</v>
      </c>
    </row>
    <row r="8300" spans="33:38">
      <c r="AG8300"/>
      <c r="AK8300" s="36">
        <v>3976.5</v>
      </c>
      <c r="AL8300" s="7">
        <v>90</v>
      </c>
    </row>
    <row r="8301" spans="33:38">
      <c r="AG8301"/>
      <c r="AK8301" s="36">
        <v>3883.5</v>
      </c>
      <c r="AL8301" s="7">
        <v>90</v>
      </c>
    </row>
    <row r="8302" spans="33:38">
      <c r="AG8302"/>
      <c r="AK8302" s="36">
        <v>3853.5</v>
      </c>
      <c r="AL8302" s="7">
        <v>90</v>
      </c>
    </row>
    <row r="8303" spans="33:38">
      <c r="AG8303"/>
      <c r="AK8303" s="36">
        <v>4011</v>
      </c>
      <c r="AL8303" s="7">
        <v>90</v>
      </c>
    </row>
    <row r="8304" spans="33:38">
      <c r="AG8304"/>
      <c r="AK8304" s="36">
        <v>4249.5</v>
      </c>
      <c r="AL8304" s="7">
        <v>90</v>
      </c>
    </row>
    <row r="8305" spans="33:38">
      <c r="AG8305"/>
      <c r="AK8305" s="36">
        <v>4171.5</v>
      </c>
      <c r="AL8305" s="7">
        <v>90</v>
      </c>
    </row>
    <row r="8306" spans="33:38">
      <c r="AG8306"/>
      <c r="AK8306" s="36">
        <v>4773</v>
      </c>
      <c r="AL8306" s="7">
        <v>90</v>
      </c>
    </row>
    <row r="8307" spans="33:38">
      <c r="AG8307"/>
      <c r="AK8307" s="36">
        <v>5155.5</v>
      </c>
      <c r="AL8307" s="7">
        <v>95</v>
      </c>
    </row>
    <row r="8308" spans="33:38">
      <c r="AG8308"/>
      <c r="AK8308" s="36">
        <v>5485.5</v>
      </c>
      <c r="AL8308" s="7">
        <v>110</v>
      </c>
    </row>
    <row r="8309" spans="33:38">
      <c r="AG8309"/>
      <c r="AK8309" s="36">
        <v>5724</v>
      </c>
      <c r="AL8309" s="7">
        <v>130</v>
      </c>
    </row>
    <row r="8310" spans="33:38">
      <c r="AG8310"/>
      <c r="AK8310" s="36">
        <v>5458.5</v>
      </c>
      <c r="AL8310" s="7">
        <v>110</v>
      </c>
    </row>
    <row r="8311" spans="33:38">
      <c r="AG8311"/>
      <c r="AK8311" s="36">
        <v>5529</v>
      </c>
      <c r="AL8311" s="7">
        <v>120</v>
      </c>
    </row>
    <row r="8312" spans="33:38">
      <c r="AG8312"/>
      <c r="AK8312" s="36">
        <v>5694</v>
      </c>
      <c r="AL8312" s="7">
        <v>120</v>
      </c>
    </row>
    <row r="8313" spans="33:38">
      <c r="AG8313"/>
      <c r="AK8313" s="36">
        <v>5602.5</v>
      </c>
      <c r="AL8313" s="7">
        <v>120</v>
      </c>
    </row>
    <row r="8314" spans="33:38">
      <c r="AG8314"/>
      <c r="AK8314" s="36">
        <v>5517</v>
      </c>
      <c r="AL8314" s="7">
        <v>110</v>
      </c>
    </row>
    <row r="8315" spans="33:38">
      <c r="AG8315"/>
      <c r="AK8315" s="36">
        <v>5385</v>
      </c>
      <c r="AL8315" s="7">
        <v>105</v>
      </c>
    </row>
    <row r="8316" spans="33:38">
      <c r="AG8316"/>
      <c r="AK8316" s="36">
        <v>6202.5</v>
      </c>
      <c r="AL8316" s="7">
        <v>150</v>
      </c>
    </row>
    <row r="8317" spans="33:38">
      <c r="AG8317"/>
      <c r="AK8317" s="36">
        <v>6099</v>
      </c>
      <c r="AL8317" s="7">
        <v>150</v>
      </c>
    </row>
    <row r="8318" spans="33:38">
      <c r="AG8318"/>
      <c r="AK8318" s="36">
        <v>5923.5</v>
      </c>
      <c r="AL8318" s="7">
        <v>140</v>
      </c>
    </row>
    <row r="8319" spans="33:38">
      <c r="AG8319"/>
      <c r="AK8319" s="36">
        <v>5557.5</v>
      </c>
      <c r="AL8319" s="7">
        <v>120</v>
      </c>
    </row>
    <row r="8320" spans="33:38">
      <c r="AG8320"/>
      <c r="AK8320" s="36">
        <v>5077.5</v>
      </c>
      <c r="AL8320" s="7">
        <v>90</v>
      </c>
    </row>
    <row r="8321" spans="33:38">
      <c r="AG8321"/>
      <c r="AK8321" s="36">
        <v>4546.5</v>
      </c>
      <c r="AL8321" s="7">
        <v>90</v>
      </c>
    </row>
    <row r="8322" spans="33:38">
      <c r="AG8322"/>
      <c r="AK8322" s="36">
        <v>4260</v>
      </c>
      <c r="AL8322" s="7">
        <v>90</v>
      </c>
    </row>
    <row r="8323" spans="33:38">
      <c r="AG8323"/>
      <c r="AK8323" s="36">
        <v>4093.5</v>
      </c>
      <c r="AL8323" s="7">
        <v>90</v>
      </c>
    </row>
    <row r="8324" spans="33:38">
      <c r="AG8324"/>
      <c r="AK8324" s="36">
        <v>3949.5</v>
      </c>
      <c r="AL8324" s="7">
        <v>90</v>
      </c>
    </row>
    <row r="8325" spans="33:38">
      <c r="AG8325"/>
      <c r="AK8325" s="36">
        <v>3886.5</v>
      </c>
      <c r="AL8325" s="7">
        <v>90</v>
      </c>
    </row>
    <row r="8326" spans="33:38">
      <c r="AG8326"/>
      <c r="AK8326" s="36">
        <v>3841.5</v>
      </c>
      <c r="AL8326" s="7">
        <v>90</v>
      </c>
    </row>
    <row r="8327" spans="33:38">
      <c r="AG8327"/>
      <c r="AK8327" s="36">
        <v>4078.5</v>
      </c>
      <c r="AL8327" s="7">
        <v>90</v>
      </c>
    </row>
    <row r="8328" spans="33:38">
      <c r="AG8328"/>
      <c r="AK8328" s="36">
        <v>4228.5</v>
      </c>
      <c r="AL8328" s="7">
        <v>90</v>
      </c>
    </row>
    <row r="8329" spans="33:38">
      <c r="AG8329"/>
      <c r="AK8329" s="36">
        <v>4206</v>
      </c>
      <c r="AL8329" s="7">
        <v>90</v>
      </c>
    </row>
    <row r="8330" spans="33:38">
      <c r="AG8330"/>
      <c r="AK8330" s="36">
        <v>4713</v>
      </c>
      <c r="AL8330" s="7">
        <v>90</v>
      </c>
    </row>
    <row r="8331" spans="33:38">
      <c r="AG8331"/>
      <c r="AK8331" s="36">
        <v>5401.5</v>
      </c>
      <c r="AL8331" s="7">
        <v>105</v>
      </c>
    </row>
    <row r="8332" spans="33:38">
      <c r="AG8332"/>
      <c r="AK8332" s="36">
        <v>5545.5</v>
      </c>
      <c r="AL8332" s="7">
        <v>120</v>
      </c>
    </row>
    <row r="8333" spans="33:38">
      <c r="AG8333"/>
      <c r="AK8333" s="36">
        <v>5670</v>
      </c>
      <c r="AL8333" s="7">
        <v>120</v>
      </c>
    </row>
    <row r="8334" spans="33:38">
      <c r="AG8334"/>
      <c r="AK8334" s="36">
        <v>5496</v>
      </c>
      <c r="AL8334" s="7">
        <v>110</v>
      </c>
    </row>
    <row r="8335" spans="33:38">
      <c r="AG8335"/>
      <c r="AK8335" s="36">
        <v>5581.5</v>
      </c>
      <c r="AL8335" s="7">
        <v>120</v>
      </c>
    </row>
    <row r="8336" spans="33:38">
      <c r="AG8336"/>
      <c r="AK8336" s="36">
        <v>5652</v>
      </c>
      <c r="AL8336" s="7">
        <v>120</v>
      </c>
    </row>
    <row r="8337" spans="33:38">
      <c r="AG8337"/>
      <c r="AK8337" s="36">
        <v>5511</v>
      </c>
      <c r="AL8337" s="7">
        <v>110</v>
      </c>
    </row>
    <row r="8338" spans="33:38">
      <c r="AG8338"/>
      <c r="AK8338" s="36">
        <v>5400</v>
      </c>
      <c r="AL8338" s="7">
        <v>105</v>
      </c>
    </row>
    <row r="8339" spans="33:38">
      <c r="AG8339"/>
      <c r="AK8339" s="36">
        <v>5314.5</v>
      </c>
      <c r="AL8339" s="7">
        <v>100</v>
      </c>
    </row>
    <row r="8340" spans="33:38">
      <c r="AG8340"/>
      <c r="AK8340" s="36">
        <v>6094.5</v>
      </c>
      <c r="AL8340" s="7">
        <v>150</v>
      </c>
    </row>
    <row r="8341" spans="33:38">
      <c r="AG8341"/>
      <c r="AK8341" s="36">
        <v>6006</v>
      </c>
      <c r="AL8341" s="7">
        <v>140</v>
      </c>
    </row>
    <row r="8342" spans="33:38">
      <c r="AG8342"/>
      <c r="AK8342" s="36">
        <v>5887.5</v>
      </c>
      <c r="AL8342" s="7">
        <v>130</v>
      </c>
    </row>
    <row r="8343" spans="33:38">
      <c r="AG8343"/>
      <c r="AK8343" s="36">
        <v>5556</v>
      </c>
      <c r="AL8343" s="7">
        <v>120</v>
      </c>
    </row>
    <row r="8344" spans="33:38">
      <c r="AG8344"/>
      <c r="AK8344" s="36">
        <v>5001</v>
      </c>
      <c r="AL8344" s="7">
        <v>90</v>
      </c>
    </row>
    <row r="8345" spans="33:38">
      <c r="AG8345"/>
      <c r="AK8345" s="36">
        <v>4584</v>
      </c>
      <c r="AL8345" s="7">
        <v>90</v>
      </c>
    </row>
    <row r="8346" spans="33:38">
      <c r="AG8346"/>
      <c r="AK8346" s="36">
        <v>4227</v>
      </c>
      <c r="AL8346" s="7">
        <v>90</v>
      </c>
    </row>
    <row r="8347" spans="33:38">
      <c r="AG8347"/>
      <c r="AK8347" s="36">
        <v>4014</v>
      </c>
      <c r="AL8347" s="7">
        <v>90</v>
      </c>
    </row>
    <row r="8348" spans="33:38">
      <c r="AG8348"/>
      <c r="AK8348" s="36">
        <v>3936</v>
      </c>
      <c r="AL8348" s="7">
        <v>90</v>
      </c>
    </row>
    <row r="8349" spans="33:38">
      <c r="AG8349"/>
      <c r="AK8349" s="36">
        <v>3862.5</v>
      </c>
      <c r="AL8349" s="7">
        <v>90</v>
      </c>
    </row>
    <row r="8350" spans="33:38">
      <c r="AG8350"/>
      <c r="AK8350" s="36">
        <v>3843</v>
      </c>
      <c r="AL8350" s="7">
        <v>90</v>
      </c>
    </row>
    <row r="8351" spans="33:38">
      <c r="AG8351"/>
      <c r="AK8351" s="36">
        <v>4023</v>
      </c>
      <c r="AL8351" s="7">
        <v>90</v>
      </c>
    </row>
    <row r="8352" spans="33:38">
      <c r="AG8352"/>
      <c r="AK8352" s="36">
        <v>4188</v>
      </c>
      <c r="AL8352" s="7">
        <v>90</v>
      </c>
    </row>
    <row r="8353" spans="33:38">
      <c r="AG8353"/>
      <c r="AK8353" s="36">
        <v>4170</v>
      </c>
      <c r="AL8353" s="7">
        <v>90</v>
      </c>
    </row>
    <row r="8354" spans="33:38">
      <c r="AG8354"/>
      <c r="AK8354" s="36">
        <v>4696.5</v>
      </c>
      <c r="AL8354" s="7">
        <v>90</v>
      </c>
    </row>
    <row r="8355" spans="33:38">
      <c r="AG8355"/>
      <c r="AK8355" s="36">
        <v>5196</v>
      </c>
      <c r="AL8355" s="7">
        <v>95</v>
      </c>
    </row>
    <row r="8356" spans="33:38">
      <c r="AG8356"/>
      <c r="AK8356" s="36">
        <v>5508</v>
      </c>
      <c r="AL8356" s="7">
        <v>110</v>
      </c>
    </row>
    <row r="8357" spans="33:38">
      <c r="AG8357"/>
      <c r="AK8357" s="36">
        <v>5671.5</v>
      </c>
      <c r="AL8357" s="7">
        <v>120</v>
      </c>
    </row>
    <row r="8358" spans="33:38">
      <c r="AG8358"/>
      <c r="AK8358" s="36">
        <v>5418</v>
      </c>
      <c r="AL8358" s="7">
        <v>105</v>
      </c>
    </row>
    <row r="8359" spans="33:38">
      <c r="AG8359"/>
      <c r="AK8359" s="36">
        <v>5446.5</v>
      </c>
      <c r="AL8359" s="7">
        <v>110</v>
      </c>
    </row>
    <row r="8360" spans="33:38">
      <c r="AG8360"/>
      <c r="AK8360" s="36">
        <v>5604</v>
      </c>
      <c r="AL8360" s="7">
        <v>120</v>
      </c>
    </row>
    <row r="8361" spans="33:38">
      <c r="AG8361"/>
      <c r="AK8361" s="36">
        <v>5509.5</v>
      </c>
      <c r="AL8361" s="7">
        <v>110</v>
      </c>
    </row>
    <row r="8362" spans="33:38">
      <c r="AG8362"/>
      <c r="AK8362" s="36">
        <v>5529</v>
      </c>
      <c r="AL8362" s="7">
        <v>120</v>
      </c>
    </row>
    <row r="8363" spans="33:38">
      <c r="AG8363"/>
      <c r="AK8363" s="36">
        <v>5496</v>
      </c>
      <c r="AL8363" s="7">
        <v>110</v>
      </c>
    </row>
    <row r="8364" spans="33:38">
      <c r="AG8364"/>
      <c r="AK8364" s="36">
        <v>6171</v>
      </c>
      <c r="AL8364" s="7">
        <v>150</v>
      </c>
    </row>
    <row r="8365" spans="33:38">
      <c r="AG8365"/>
      <c r="AK8365" s="36">
        <v>6111</v>
      </c>
      <c r="AL8365" s="7">
        <v>150</v>
      </c>
    </row>
    <row r="8366" spans="33:38">
      <c r="AG8366"/>
      <c r="AK8366" s="36">
        <v>5884.5</v>
      </c>
      <c r="AL8366" s="7">
        <v>130</v>
      </c>
    </row>
    <row r="8367" spans="33:38">
      <c r="AG8367"/>
      <c r="AK8367" s="36">
        <v>5586</v>
      </c>
      <c r="AL8367" s="7">
        <v>120</v>
      </c>
    </row>
    <row r="8368" spans="33:38">
      <c r="AG8368"/>
      <c r="AK8368" s="36">
        <v>4950</v>
      </c>
      <c r="AL8368" s="7">
        <v>90</v>
      </c>
    </row>
    <row r="8369" spans="33:38">
      <c r="AG8369"/>
      <c r="AK8369" s="36">
        <v>4471.5</v>
      </c>
      <c r="AL8369" s="7">
        <v>90</v>
      </c>
    </row>
    <row r="8370" spans="33:38">
      <c r="AG8370"/>
      <c r="AK8370" s="36">
        <v>4131</v>
      </c>
      <c r="AL8370" s="7">
        <v>90</v>
      </c>
    </row>
    <row r="8371" spans="33:38">
      <c r="AG8371"/>
      <c r="AK8371" s="36">
        <v>3960</v>
      </c>
      <c r="AL8371" s="7">
        <v>90</v>
      </c>
    </row>
    <row r="8372" spans="33:38">
      <c r="AG8372"/>
      <c r="AK8372" s="36">
        <v>3792</v>
      </c>
      <c r="AL8372" s="7">
        <v>90</v>
      </c>
    </row>
    <row r="8373" spans="33:38">
      <c r="AG8373"/>
      <c r="AK8373" s="36">
        <v>3721.5</v>
      </c>
      <c r="AL8373" s="7">
        <v>90</v>
      </c>
    </row>
    <row r="8374" spans="33:38">
      <c r="AG8374"/>
      <c r="AK8374" s="36">
        <v>3741</v>
      </c>
      <c r="AL8374" s="7">
        <v>90</v>
      </c>
    </row>
    <row r="8375" spans="33:38">
      <c r="AG8375"/>
      <c r="AK8375" s="36">
        <v>3816</v>
      </c>
      <c r="AL8375" s="7">
        <v>90</v>
      </c>
    </row>
    <row r="8376" spans="33:38">
      <c r="AG8376"/>
      <c r="AK8376" s="36">
        <v>3930</v>
      </c>
      <c r="AL8376" s="7">
        <v>90</v>
      </c>
    </row>
    <row r="8377" spans="33:38">
      <c r="AG8377"/>
      <c r="AK8377" s="36">
        <v>3849</v>
      </c>
      <c r="AL8377" s="7">
        <v>90</v>
      </c>
    </row>
    <row r="8378" spans="33:38">
      <c r="AG8378"/>
      <c r="AK8378" s="36">
        <v>4174.5</v>
      </c>
      <c r="AL8378" s="7">
        <v>90</v>
      </c>
    </row>
    <row r="8379" spans="33:38">
      <c r="AG8379"/>
      <c r="AK8379" s="36">
        <v>4597.5</v>
      </c>
      <c r="AL8379" s="7">
        <v>90</v>
      </c>
    </row>
    <row r="8380" spans="33:38">
      <c r="AG8380"/>
      <c r="AK8380" s="36">
        <v>4974</v>
      </c>
      <c r="AL8380" s="7">
        <v>90</v>
      </c>
    </row>
    <row r="8381" spans="33:38">
      <c r="AG8381"/>
      <c r="AK8381" s="36">
        <v>5293.5</v>
      </c>
      <c r="AL8381" s="7">
        <v>100</v>
      </c>
    </row>
    <row r="8382" spans="33:38">
      <c r="AG8382"/>
      <c r="AK8382" s="36">
        <v>5076</v>
      </c>
      <c r="AL8382" s="7">
        <v>90</v>
      </c>
    </row>
    <row r="8383" spans="33:38">
      <c r="AG8383"/>
      <c r="AK8383" s="36">
        <v>5115</v>
      </c>
      <c r="AL8383" s="7">
        <v>95</v>
      </c>
    </row>
    <row r="8384" spans="33:38">
      <c r="AG8384"/>
      <c r="AK8384" s="36">
        <v>5173.5</v>
      </c>
      <c r="AL8384" s="7">
        <v>95</v>
      </c>
    </row>
    <row r="8385" spans="33:38">
      <c r="AG8385"/>
      <c r="AK8385" s="36">
        <v>4990.5</v>
      </c>
      <c r="AL8385" s="7">
        <v>90</v>
      </c>
    </row>
    <row r="8386" spans="33:38">
      <c r="AG8386"/>
      <c r="AK8386" s="36">
        <v>4870.5</v>
      </c>
      <c r="AL8386" s="7">
        <v>90</v>
      </c>
    </row>
    <row r="8387" spans="33:38">
      <c r="AG8387"/>
      <c r="AK8387" s="36">
        <v>4843.5</v>
      </c>
      <c r="AL8387" s="7">
        <v>90</v>
      </c>
    </row>
    <row r="8388" spans="33:38">
      <c r="AG8388"/>
      <c r="AK8388" s="36">
        <v>5698.5</v>
      </c>
      <c r="AL8388" s="7">
        <v>120</v>
      </c>
    </row>
    <row r="8389" spans="33:38">
      <c r="AG8389"/>
      <c r="AK8389" s="36">
        <v>5731.5</v>
      </c>
      <c r="AL8389" s="7">
        <v>130</v>
      </c>
    </row>
    <row r="8390" spans="33:38">
      <c r="AG8390"/>
      <c r="AK8390" s="36">
        <v>5583</v>
      </c>
      <c r="AL8390" s="7">
        <v>120</v>
      </c>
    </row>
    <row r="8391" spans="33:38">
      <c r="AG8391"/>
      <c r="AK8391" s="36">
        <v>5430</v>
      </c>
      <c r="AL8391" s="7">
        <v>110</v>
      </c>
    </row>
    <row r="8392" spans="33:38">
      <c r="AG8392"/>
      <c r="AK8392" s="36">
        <v>4941</v>
      </c>
      <c r="AL8392" s="7">
        <v>90</v>
      </c>
    </row>
    <row r="8393" spans="33:38">
      <c r="AG8393"/>
      <c r="AK8393" s="36">
        <v>4486.5</v>
      </c>
      <c r="AL8393" s="7">
        <v>90</v>
      </c>
    </row>
    <row r="8394" spans="33:38">
      <c r="AG8394"/>
      <c r="AK8394" s="36">
        <v>4300.5</v>
      </c>
      <c r="AL8394" s="7">
        <v>90</v>
      </c>
    </row>
    <row r="8395" spans="33:38">
      <c r="AG8395"/>
      <c r="AK8395" s="36">
        <v>3946.5</v>
      </c>
      <c r="AL8395" s="7">
        <v>90</v>
      </c>
    </row>
    <row r="8396" spans="33:38">
      <c r="AG8396"/>
      <c r="AK8396" s="36">
        <v>3864</v>
      </c>
      <c r="AL8396" s="7">
        <v>90</v>
      </c>
    </row>
    <row r="8397" spans="33:38">
      <c r="AG8397"/>
      <c r="AK8397" s="36">
        <v>3753</v>
      </c>
      <c r="AL8397" s="7">
        <v>90</v>
      </c>
    </row>
    <row r="8398" spans="33:38">
      <c r="AG8398"/>
      <c r="AK8398" s="36">
        <v>3732</v>
      </c>
      <c r="AL8398" s="7">
        <v>90</v>
      </c>
    </row>
    <row r="8399" spans="33:38">
      <c r="AG8399"/>
      <c r="AK8399" s="36">
        <v>3726</v>
      </c>
      <c r="AL8399" s="7">
        <v>90</v>
      </c>
    </row>
    <row r="8400" spans="33:38">
      <c r="AG8400"/>
      <c r="AK8400" s="36">
        <v>3774</v>
      </c>
      <c r="AL8400" s="7">
        <v>90</v>
      </c>
    </row>
    <row r="8401" spans="33:38">
      <c r="AG8401"/>
      <c r="AK8401" s="36">
        <v>3559.5</v>
      </c>
      <c r="AL8401" s="7">
        <v>75</v>
      </c>
    </row>
    <row r="8402" spans="33:38">
      <c r="AG8402"/>
      <c r="AK8402" s="36">
        <v>3514.5</v>
      </c>
      <c r="AL8402" s="7">
        <v>75</v>
      </c>
    </row>
    <row r="8403" spans="33:38">
      <c r="AG8403"/>
      <c r="AK8403" s="36">
        <v>3744</v>
      </c>
      <c r="AL8403" s="7">
        <v>90</v>
      </c>
    </row>
    <row r="8404" spans="33:38">
      <c r="AG8404"/>
      <c r="AK8404" s="36">
        <v>3933</v>
      </c>
      <c r="AL8404" s="7">
        <v>90</v>
      </c>
    </row>
    <row r="8405" spans="33:38">
      <c r="AG8405"/>
      <c r="AK8405" s="36">
        <v>4158</v>
      </c>
      <c r="AL8405" s="7">
        <v>90</v>
      </c>
    </row>
    <row r="8406" spans="33:38">
      <c r="AG8406"/>
      <c r="AK8406" s="36">
        <v>4056</v>
      </c>
      <c r="AL8406" s="7">
        <v>90</v>
      </c>
    </row>
    <row r="8407" spans="33:38">
      <c r="AG8407"/>
      <c r="AK8407" s="36">
        <v>4026</v>
      </c>
      <c r="AL8407" s="7">
        <v>90</v>
      </c>
    </row>
    <row r="8408" spans="33:38">
      <c r="AG8408"/>
      <c r="AK8408" s="36">
        <v>4041</v>
      </c>
      <c r="AL8408" s="7">
        <v>90</v>
      </c>
    </row>
    <row r="8409" spans="33:38">
      <c r="AG8409"/>
      <c r="AK8409" s="36">
        <v>3921</v>
      </c>
      <c r="AL8409" s="7">
        <v>90</v>
      </c>
    </row>
    <row r="8410" spans="33:38">
      <c r="AG8410"/>
      <c r="AK8410" s="36">
        <v>3831</v>
      </c>
      <c r="AL8410" s="7">
        <v>90</v>
      </c>
    </row>
    <row r="8411" spans="33:38">
      <c r="AG8411"/>
      <c r="AK8411" s="36">
        <v>4023</v>
      </c>
      <c r="AL8411" s="7">
        <v>90</v>
      </c>
    </row>
    <row r="8412" spans="33:38">
      <c r="AG8412"/>
      <c r="AK8412" s="36">
        <v>5125.5</v>
      </c>
      <c r="AL8412" s="7">
        <v>95</v>
      </c>
    </row>
    <row r="8413" spans="33:38">
      <c r="AG8413"/>
      <c r="AK8413" s="36">
        <v>5320.5</v>
      </c>
      <c r="AL8413" s="7">
        <v>105</v>
      </c>
    </row>
    <row r="8414" spans="33:38">
      <c r="AG8414"/>
      <c r="AK8414" s="36">
        <v>5220</v>
      </c>
      <c r="AL8414" s="7">
        <v>100</v>
      </c>
    </row>
    <row r="8415" spans="33:38">
      <c r="AG8415"/>
      <c r="AK8415" s="36">
        <v>5083.5</v>
      </c>
      <c r="AL8415" s="7">
        <v>90</v>
      </c>
    </row>
    <row r="8416" spans="33:38">
      <c r="AG8416"/>
      <c r="AK8416" s="36">
        <v>4644</v>
      </c>
      <c r="AL8416" s="7">
        <v>90</v>
      </c>
    </row>
    <row r="8417" spans="33:38">
      <c r="AG8417"/>
      <c r="AK8417" s="36">
        <v>4266</v>
      </c>
      <c r="AL8417" s="7">
        <v>90</v>
      </c>
    </row>
    <row r="8418" spans="33:38">
      <c r="AG8418"/>
      <c r="AK8418" s="36">
        <v>3912</v>
      </c>
      <c r="AL8418" s="7">
        <v>90</v>
      </c>
    </row>
    <row r="8419" spans="33:38">
      <c r="AG8419"/>
      <c r="AK8419" s="36">
        <v>3723</v>
      </c>
      <c r="AL8419" s="7">
        <v>90</v>
      </c>
    </row>
    <row r="8420" spans="33:38">
      <c r="AG8420"/>
      <c r="AK8420" s="36">
        <v>3639</v>
      </c>
      <c r="AL8420" s="7">
        <v>90</v>
      </c>
    </row>
    <row r="8421" spans="33:38">
      <c r="AG8421"/>
      <c r="AK8421" s="36">
        <v>3564</v>
      </c>
      <c r="AL8421" s="7">
        <v>75</v>
      </c>
    </row>
    <row r="8422" spans="33:38">
      <c r="AG8422"/>
      <c r="AK8422" s="36">
        <v>3613.5</v>
      </c>
      <c r="AL8422" s="7">
        <v>90</v>
      </c>
    </row>
    <row r="8423" spans="33:38">
      <c r="AG8423"/>
      <c r="AK8423" s="36">
        <v>3799.5</v>
      </c>
      <c r="AL8423" s="7">
        <v>90</v>
      </c>
    </row>
    <row r="8424" spans="33:38">
      <c r="AG8424"/>
      <c r="AK8424" s="36">
        <v>4033.5</v>
      </c>
      <c r="AL8424" s="7">
        <v>90</v>
      </c>
    </row>
    <row r="8425" spans="33:38">
      <c r="AG8425"/>
      <c r="AK8425" s="36">
        <v>4002</v>
      </c>
      <c r="AL8425" s="7">
        <v>90</v>
      </c>
    </row>
    <row r="8426" spans="33:38">
      <c r="AG8426"/>
      <c r="AK8426" s="36">
        <v>4483.5</v>
      </c>
      <c r="AL8426" s="7">
        <v>90</v>
      </c>
    </row>
    <row r="8427" spans="33:38">
      <c r="AG8427"/>
      <c r="AK8427" s="36">
        <v>5146.5</v>
      </c>
      <c r="AL8427" s="7">
        <v>95</v>
      </c>
    </row>
    <row r="8428" spans="33:38">
      <c r="AG8428"/>
      <c r="AK8428" s="36">
        <v>5503.5</v>
      </c>
      <c r="AL8428" s="7">
        <v>110</v>
      </c>
    </row>
    <row r="8429" spans="33:38">
      <c r="AG8429"/>
      <c r="AK8429" s="36">
        <v>5721</v>
      </c>
      <c r="AL8429" s="7">
        <v>120</v>
      </c>
    </row>
    <row r="8430" spans="33:38">
      <c r="AG8430"/>
      <c r="AK8430" s="36">
        <v>5460</v>
      </c>
      <c r="AL8430" s="7">
        <v>110</v>
      </c>
    </row>
    <row r="8431" spans="33:38">
      <c r="AG8431"/>
      <c r="AK8431" s="36">
        <v>5593.5</v>
      </c>
      <c r="AL8431" s="7">
        <v>120</v>
      </c>
    </row>
    <row r="8432" spans="33:38">
      <c r="AG8432"/>
      <c r="AK8432" s="36">
        <v>5629.5</v>
      </c>
      <c r="AL8432" s="7">
        <v>120</v>
      </c>
    </row>
    <row r="8433" spans="33:38">
      <c r="AG8433"/>
      <c r="AK8433" s="36">
        <v>5619</v>
      </c>
      <c r="AL8433" s="7">
        <v>120</v>
      </c>
    </row>
    <row r="8434" spans="33:38">
      <c r="AG8434"/>
      <c r="AK8434" s="36">
        <v>5514</v>
      </c>
      <c r="AL8434" s="7">
        <v>110</v>
      </c>
    </row>
    <row r="8435" spans="33:38">
      <c r="AG8435"/>
      <c r="AK8435" s="36">
        <v>5485.5</v>
      </c>
      <c r="AL8435" s="7">
        <v>110</v>
      </c>
    </row>
    <row r="8436" spans="33:38">
      <c r="AG8436"/>
      <c r="AK8436" s="36">
        <v>6168</v>
      </c>
      <c r="AL8436" s="7">
        <v>150</v>
      </c>
    </row>
    <row r="8437" spans="33:38">
      <c r="AG8437"/>
      <c r="AK8437" s="36">
        <v>6177</v>
      </c>
      <c r="AL8437" s="7">
        <v>150</v>
      </c>
    </row>
    <row r="8438" spans="33:38">
      <c r="AG8438"/>
      <c r="AK8438" s="36">
        <v>5950.5</v>
      </c>
      <c r="AL8438" s="7">
        <v>140</v>
      </c>
    </row>
    <row r="8439" spans="33:38">
      <c r="AG8439"/>
      <c r="AK8439" s="36">
        <v>5587.5</v>
      </c>
      <c r="AL8439" s="7">
        <v>120</v>
      </c>
    </row>
    <row r="8440" spans="33:38">
      <c r="AG8440"/>
      <c r="AK8440" s="36">
        <v>5044.5</v>
      </c>
      <c r="AL8440" s="7">
        <v>90</v>
      </c>
    </row>
    <row r="8441" spans="33:38">
      <c r="AG8441"/>
      <c r="AK8441" s="36">
        <v>4620</v>
      </c>
      <c r="AL8441" s="7">
        <v>90</v>
      </c>
    </row>
    <row r="8442" spans="33:38">
      <c r="AG8442"/>
      <c r="AK8442" s="36">
        <v>4258.5</v>
      </c>
      <c r="AL8442" s="7">
        <v>90</v>
      </c>
    </row>
    <row r="8443" spans="33:38">
      <c r="AG8443"/>
      <c r="AK8443" s="36">
        <v>4113</v>
      </c>
      <c r="AL8443" s="7">
        <v>90</v>
      </c>
    </row>
    <row r="8444" spans="33:38">
      <c r="AG8444"/>
      <c r="AK8444" s="36">
        <v>3999</v>
      </c>
      <c r="AL8444" s="7">
        <v>90</v>
      </c>
    </row>
    <row r="8445" spans="33:38">
      <c r="AG8445"/>
      <c r="AK8445" s="36">
        <v>3964.5</v>
      </c>
      <c r="AL8445" s="7">
        <v>90</v>
      </c>
    </row>
    <row r="8446" spans="33:38">
      <c r="AG8446"/>
      <c r="AK8446" s="36">
        <v>3952.5</v>
      </c>
      <c r="AL8446" s="7">
        <v>90</v>
      </c>
    </row>
    <row r="8447" spans="33:38">
      <c r="AG8447"/>
      <c r="AK8447" s="36">
        <v>4069.5</v>
      </c>
      <c r="AL8447" s="7">
        <v>90</v>
      </c>
    </row>
    <row r="8448" spans="33:38">
      <c r="AG8448"/>
      <c r="AK8448" s="36">
        <v>4260</v>
      </c>
      <c r="AL8448" s="7">
        <v>90</v>
      </c>
    </row>
    <row r="8449" spans="33:38">
      <c r="AG8449"/>
      <c r="AK8449" s="36">
        <v>4206</v>
      </c>
      <c r="AL8449" s="7">
        <v>90</v>
      </c>
    </row>
    <row r="8450" spans="33:38">
      <c r="AG8450"/>
      <c r="AK8450" s="36">
        <v>4740</v>
      </c>
      <c r="AL8450" s="7">
        <v>90</v>
      </c>
    </row>
    <row r="8451" spans="33:38">
      <c r="AG8451"/>
      <c r="AK8451" s="36">
        <v>5223</v>
      </c>
      <c r="AL8451" s="7">
        <v>100</v>
      </c>
    </row>
    <row r="8452" spans="33:38">
      <c r="AG8452"/>
      <c r="AK8452" s="36">
        <v>5496</v>
      </c>
      <c r="AL8452" s="7">
        <v>110</v>
      </c>
    </row>
    <row r="8453" spans="33:38">
      <c r="AG8453"/>
      <c r="AK8453" s="36">
        <v>5662.5</v>
      </c>
      <c r="AL8453" s="7">
        <v>120</v>
      </c>
    </row>
    <row r="8454" spans="33:38">
      <c r="AG8454"/>
      <c r="AK8454" s="36">
        <v>5340</v>
      </c>
      <c r="AL8454" s="7">
        <v>105</v>
      </c>
    </row>
    <row r="8455" spans="33:38">
      <c r="AG8455"/>
      <c r="AK8455" s="36">
        <v>5431.5</v>
      </c>
      <c r="AL8455" s="7">
        <v>110</v>
      </c>
    </row>
    <row r="8456" spans="33:38">
      <c r="AG8456"/>
      <c r="AK8456" s="36">
        <v>5490</v>
      </c>
      <c r="AL8456" s="7">
        <v>110</v>
      </c>
    </row>
    <row r="8457" spans="33:38">
      <c r="AG8457"/>
      <c r="AK8457" s="36">
        <v>5416.5</v>
      </c>
      <c r="AL8457" s="7">
        <v>105</v>
      </c>
    </row>
    <row r="8458" spans="33:38">
      <c r="AG8458"/>
      <c r="AK8458" s="36">
        <v>5418</v>
      </c>
      <c r="AL8458" s="7">
        <v>105</v>
      </c>
    </row>
    <row r="8459" spans="33:38">
      <c r="AG8459"/>
      <c r="AK8459" s="36">
        <v>5509.5</v>
      </c>
      <c r="AL8459" s="7">
        <v>110</v>
      </c>
    </row>
    <row r="8460" spans="33:38">
      <c r="AG8460"/>
      <c r="AK8460" s="36">
        <v>6168</v>
      </c>
      <c r="AL8460" s="7">
        <v>150</v>
      </c>
    </row>
    <row r="8461" spans="33:38">
      <c r="AG8461"/>
      <c r="AK8461" s="36">
        <v>6130.5</v>
      </c>
      <c r="AL8461" s="7">
        <v>150</v>
      </c>
    </row>
    <row r="8462" spans="33:38">
      <c r="AG8462"/>
      <c r="AK8462" s="36">
        <v>6048</v>
      </c>
      <c r="AL8462" s="7">
        <v>140</v>
      </c>
    </row>
    <row r="8463" spans="33:38">
      <c r="AG8463"/>
      <c r="AK8463" s="36">
        <v>5734.5</v>
      </c>
      <c r="AL8463" s="7">
        <v>130</v>
      </c>
    </row>
    <row r="8464" spans="33:38">
      <c r="AG8464"/>
      <c r="AK8464" s="36">
        <v>5064</v>
      </c>
      <c r="AL8464" s="7">
        <v>90</v>
      </c>
    </row>
    <row r="8465" spans="33:38">
      <c r="AG8465"/>
      <c r="AK8465" s="36">
        <v>4677</v>
      </c>
      <c r="AL8465" s="7">
        <v>90</v>
      </c>
    </row>
    <row r="8466" spans="33:38">
      <c r="AG8466"/>
      <c r="AK8466" s="36">
        <v>4309.5</v>
      </c>
      <c r="AL8466" s="7">
        <v>90</v>
      </c>
    </row>
    <row r="8467" spans="33:38">
      <c r="AG8467"/>
      <c r="AK8467" s="36">
        <v>4143</v>
      </c>
      <c r="AL8467" s="7">
        <v>90</v>
      </c>
    </row>
    <row r="8468" spans="33:38">
      <c r="AG8468"/>
      <c r="AK8468" s="36">
        <v>3976.5</v>
      </c>
      <c r="AL8468" s="7">
        <v>90</v>
      </c>
    </row>
    <row r="8469" spans="33:38">
      <c r="AG8469"/>
      <c r="AK8469" s="36">
        <v>3909</v>
      </c>
      <c r="AL8469" s="7">
        <v>90</v>
      </c>
    </row>
    <row r="8470" spans="33:38">
      <c r="AG8470"/>
      <c r="AK8470" s="36">
        <v>3954</v>
      </c>
      <c r="AL8470" s="7">
        <v>90</v>
      </c>
    </row>
    <row r="8471" spans="33:38">
      <c r="AG8471"/>
      <c r="AK8471" s="36">
        <v>4075.5</v>
      </c>
      <c r="AL8471" s="7">
        <v>90</v>
      </c>
    </row>
    <row r="8472" spans="33:38">
      <c r="AG8472"/>
      <c r="AK8472" s="36">
        <v>4234.5</v>
      </c>
      <c r="AL8472" s="7">
        <v>90</v>
      </c>
    </row>
    <row r="8473" spans="33:38">
      <c r="AG8473"/>
      <c r="AK8473" s="36">
        <v>4254</v>
      </c>
      <c r="AL8473" s="7">
        <v>90</v>
      </c>
    </row>
    <row r="8474" spans="33:38">
      <c r="AG8474"/>
      <c r="AK8474" s="36">
        <v>4704</v>
      </c>
      <c r="AL8474" s="7">
        <v>90</v>
      </c>
    </row>
    <row r="8475" spans="33:38">
      <c r="AG8475"/>
      <c r="AK8475" s="36">
        <v>5163</v>
      </c>
      <c r="AL8475" s="7">
        <v>95</v>
      </c>
    </row>
    <row r="8476" spans="33:38">
      <c r="AG8476"/>
      <c r="AK8476" s="36">
        <v>5475</v>
      </c>
      <c r="AL8476" s="7">
        <v>110</v>
      </c>
    </row>
    <row r="8477" spans="33:38">
      <c r="AG8477"/>
      <c r="AK8477" s="36">
        <v>5359.5</v>
      </c>
      <c r="AL8477" s="7">
        <v>105</v>
      </c>
    </row>
    <row r="8478" spans="33:38">
      <c r="AG8478"/>
      <c r="AK8478" s="36">
        <v>5266.5</v>
      </c>
      <c r="AL8478" s="7">
        <v>100</v>
      </c>
    </row>
    <row r="8479" spans="33:38">
      <c r="AG8479"/>
      <c r="AK8479" s="36">
        <v>5346</v>
      </c>
      <c r="AL8479" s="7">
        <v>105</v>
      </c>
    </row>
    <row r="8480" spans="33:38">
      <c r="AG8480"/>
      <c r="AK8480" s="36">
        <v>5452.5</v>
      </c>
      <c r="AL8480" s="7">
        <v>110</v>
      </c>
    </row>
    <row r="8481" spans="33:38">
      <c r="AG8481"/>
      <c r="AK8481" s="36">
        <v>5367</v>
      </c>
      <c r="AL8481" s="7">
        <v>105</v>
      </c>
    </row>
    <row r="8482" spans="33:38">
      <c r="AG8482"/>
      <c r="AK8482" s="36">
        <v>5289</v>
      </c>
      <c r="AL8482" s="7">
        <v>100</v>
      </c>
    </row>
    <row r="8483" spans="33:38">
      <c r="AG8483"/>
      <c r="AK8483" s="36">
        <v>5281.5</v>
      </c>
      <c r="AL8483" s="7">
        <v>100</v>
      </c>
    </row>
    <row r="8484" spans="33:38">
      <c r="AG8484"/>
      <c r="AK8484" s="36">
        <v>6045</v>
      </c>
      <c r="AL8484" s="7">
        <v>140</v>
      </c>
    </row>
    <row r="8485" spans="33:38">
      <c r="AG8485"/>
      <c r="AK8485" s="36">
        <v>6061.5</v>
      </c>
      <c r="AL8485" s="7">
        <v>140</v>
      </c>
    </row>
    <row r="8486" spans="33:38">
      <c r="AG8486"/>
      <c r="AK8486" s="36">
        <v>5922</v>
      </c>
      <c r="AL8486" s="7">
        <v>140</v>
      </c>
    </row>
    <row r="8487" spans="33:38">
      <c r="AG8487"/>
      <c r="AK8487" s="36">
        <v>5580</v>
      </c>
      <c r="AL8487" s="7">
        <v>120</v>
      </c>
    </row>
    <row r="8488" spans="33:38">
      <c r="AG8488"/>
      <c r="AK8488" s="36">
        <v>5055</v>
      </c>
      <c r="AL8488" s="7">
        <v>90</v>
      </c>
    </row>
    <row r="8489" spans="33:38">
      <c r="AG8489"/>
      <c r="AK8489" s="36">
        <v>4531.5</v>
      </c>
      <c r="AL8489" s="7">
        <v>90</v>
      </c>
    </row>
    <row r="8490" spans="33:38">
      <c r="AG8490"/>
      <c r="AK8490" s="36">
        <v>4198.5</v>
      </c>
      <c r="AL8490" s="7">
        <v>90</v>
      </c>
    </row>
    <row r="8491" spans="33:38">
      <c r="AG8491"/>
      <c r="AK8491" s="36">
        <v>4066.5</v>
      </c>
      <c r="AL8491" s="7">
        <v>90</v>
      </c>
    </row>
    <row r="8492" spans="33:38">
      <c r="AG8492"/>
      <c r="AK8492" s="36">
        <v>3931.5</v>
      </c>
      <c r="AL8492" s="7">
        <v>90</v>
      </c>
    </row>
    <row r="8493" spans="33:38">
      <c r="AG8493"/>
      <c r="AK8493" s="36">
        <v>3925.5</v>
      </c>
      <c r="AL8493" s="7">
        <v>90</v>
      </c>
    </row>
    <row r="8494" spans="33:38">
      <c r="AG8494"/>
      <c r="AK8494" s="36">
        <v>3913.5</v>
      </c>
      <c r="AL8494" s="7">
        <v>90</v>
      </c>
    </row>
    <row r="8495" spans="33:38">
      <c r="AG8495"/>
      <c r="AK8495" s="36">
        <v>4002</v>
      </c>
      <c r="AL8495" s="7">
        <v>90</v>
      </c>
    </row>
    <row r="8496" spans="33:38">
      <c r="AG8496"/>
      <c r="AK8496" s="36">
        <v>4203</v>
      </c>
      <c r="AL8496" s="7">
        <v>90</v>
      </c>
    </row>
    <row r="8497" spans="33:38">
      <c r="AG8497"/>
      <c r="AK8497" s="36">
        <v>4216.5</v>
      </c>
      <c r="AL8497" s="7">
        <v>90</v>
      </c>
    </row>
    <row r="8498" spans="33:38">
      <c r="AG8498"/>
      <c r="AK8498" s="36">
        <v>4617</v>
      </c>
      <c r="AL8498" s="7">
        <v>90</v>
      </c>
    </row>
    <row r="8499" spans="33:38">
      <c r="AG8499"/>
      <c r="AK8499" s="36">
        <v>5092.5</v>
      </c>
      <c r="AL8499" s="7">
        <v>90</v>
      </c>
    </row>
    <row r="8500" spans="33:38">
      <c r="AG8500"/>
      <c r="AK8500" s="36">
        <v>5467.5</v>
      </c>
      <c r="AL8500" s="7">
        <v>110</v>
      </c>
    </row>
    <row r="8501" spans="33:38">
      <c r="AG8501"/>
      <c r="AK8501" s="36">
        <v>5631</v>
      </c>
      <c r="AL8501" s="7">
        <v>120</v>
      </c>
    </row>
    <row r="8502" spans="33:38">
      <c r="AG8502"/>
      <c r="AK8502" s="36">
        <v>5445</v>
      </c>
      <c r="AL8502" s="7">
        <v>110</v>
      </c>
    </row>
    <row r="8503" spans="33:38">
      <c r="AG8503"/>
      <c r="AK8503" s="36">
        <v>5427</v>
      </c>
      <c r="AL8503" s="7">
        <v>110</v>
      </c>
    </row>
    <row r="8504" spans="33:38">
      <c r="AG8504"/>
      <c r="AK8504" s="36">
        <v>5586</v>
      </c>
      <c r="AL8504" s="7">
        <v>120</v>
      </c>
    </row>
    <row r="8505" spans="33:38">
      <c r="AG8505"/>
      <c r="AK8505" s="36">
        <v>5455.5</v>
      </c>
      <c r="AL8505" s="7">
        <v>110</v>
      </c>
    </row>
    <row r="8506" spans="33:38">
      <c r="AG8506"/>
      <c r="AK8506" s="36">
        <v>5422.5</v>
      </c>
      <c r="AL8506" s="7">
        <v>105</v>
      </c>
    </row>
    <row r="8507" spans="33:38">
      <c r="AG8507"/>
      <c r="AK8507" s="36">
        <v>5316</v>
      </c>
      <c r="AL8507" s="7">
        <v>100</v>
      </c>
    </row>
    <row r="8508" spans="33:38">
      <c r="AG8508"/>
      <c r="AK8508" s="36">
        <v>6033</v>
      </c>
      <c r="AL8508" s="7">
        <v>140</v>
      </c>
    </row>
    <row r="8509" spans="33:38">
      <c r="AG8509"/>
      <c r="AK8509" s="36">
        <v>6058.5</v>
      </c>
      <c r="AL8509" s="7">
        <v>140</v>
      </c>
    </row>
    <row r="8510" spans="33:38">
      <c r="AG8510"/>
      <c r="AK8510" s="36">
        <v>5862</v>
      </c>
      <c r="AL8510" s="7">
        <v>130</v>
      </c>
    </row>
    <row r="8511" spans="33:38">
      <c r="AG8511"/>
      <c r="AK8511" s="36">
        <v>5502</v>
      </c>
      <c r="AL8511" s="7">
        <v>110</v>
      </c>
    </row>
    <row r="8512" spans="33:38">
      <c r="AG8512"/>
      <c r="AK8512" s="36">
        <v>5097</v>
      </c>
      <c r="AL8512" s="7">
        <v>90</v>
      </c>
    </row>
    <row r="8513" spans="33:38">
      <c r="AG8513"/>
      <c r="AK8513" s="36">
        <v>4624.5</v>
      </c>
      <c r="AL8513" s="7">
        <v>90</v>
      </c>
    </row>
    <row r="8514" spans="33:38">
      <c r="AG8514"/>
      <c r="AK8514" s="36">
        <v>4188</v>
      </c>
      <c r="AL8514" s="7">
        <v>90</v>
      </c>
    </row>
    <row r="8515" spans="33:38">
      <c r="AG8515"/>
      <c r="AK8515" s="36">
        <v>3997.5</v>
      </c>
      <c r="AL8515" s="7">
        <v>90</v>
      </c>
    </row>
    <row r="8516" spans="33:38">
      <c r="AG8516"/>
      <c r="AK8516" s="36">
        <v>3865.5</v>
      </c>
      <c r="AL8516" s="7">
        <v>90</v>
      </c>
    </row>
    <row r="8517" spans="33:38">
      <c r="AG8517"/>
      <c r="AK8517" s="36">
        <v>3825</v>
      </c>
      <c r="AL8517" s="7">
        <v>90</v>
      </c>
    </row>
    <row r="8518" spans="33:38">
      <c r="AG8518"/>
      <c r="AK8518" s="36">
        <v>3888</v>
      </c>
      <c r="AL8518" s="7">
        <v>90</v>
      </c>
    </row>
    <row r="8519" spans="33:38">
      <c r="AG8519"/>
      <c r="AK8519" s="36">
        <v>3873</v>
      </c>
      <c r="AL8519" s="7">
        <v>90</v>
      </c>
    </row>
    <row r="8520" spans="33:38">
      <c r="AG8520"/>
      <c r="AK8520" s="36">
        <v>4050</v>
      </c>
      <c r="AL8520" s="7">
        <v>90</v>
      </c>
    </row>
    <row r="8521" spans="33:38">
      <c r="AG8521"/>
      <c r="AK8521" s="36">
        <v>4083</v>
      </c>
      <c r="AL8521" s="7">
        <v>90</v>
      </c>
    </row>
    <row r="8522" spans="33:38">
      <c r="AG8522"/>
      <c r="AK8522" s="36">
        <v>4485</v>
      </c>
      <c r="AL8522" s="7">
        <v>90</v>
      </c>
    </row>
    <row r="8523" spans="33:38">
      <c r="AG8523"/>
      <c r="AK8523" s="36">
        <v>5055</v>
      </c>
      <c r="AL8523" s="7">
        <v>90</v>
      </c>
    </row>
    <row r="8524" spans="33:38">
      <c r="AG8524"/>
      <c r="AK8524" s="36">
        <v>5299.5</v>
      </c>
      <c r="AL8524" s="7">
        <v>100</v>
      </c>
    </row>
    <row r="8525" spans="33:38">
      <c r="AG8525"/>
      <c r="AK8525" s="36">
        <v>5518.5</v>
      </c>
      <c r="AL8525" s="7">
        <v>110</v>
      </c>
    </row>
    <row r="8526" spans="33:38">
      <c r="AG8526"/>
      <c r="AK8526" s="36">
        <v>5380.5</v>
      </c>
      <c r="AL8526" s="7">
        <v>105</v>
      </c>
    </row>
    <row r="8527" spans="33:38">
      <c r="AG8527"/>
      <c r="AK8527" s="36">
        <v>5416.5</v>
      </c>
      <c r="AL8527" s="7">
        <v>105</v>
      </c>
    </row>
    <row r="8528" spans="33:38">
      <c r="AG8528"/>
      <c r="AK8528" s="36">
        <v>5431.5</v>
      </c>
      <c r="AL8528" s="7">
        <v>110</v>
      </c>
    </row>
    <row r="8529" spans="33:38">
      <c r="AG8529"/>
      <c r="AK8529" s="36">
        <v>5316</v>
      </c>
      <c r="AL8529" s="7">
        <v>100</v>
      </c>
    </row>
    <row r="8530" spans="33:38">
      <c r="AG8530"/>
      <c r="AK8530" s="36">
        <v>5220</v>
      </c>
      <c r="AL8530" s="7">
        <v>100</v>
      </c>
    </row>
    <row r="8531" spans="33:38">
      <c r="AG8531"/>
      <c r="AK8531" s="36">
        <v>5076</v>
      </c>
      <c r="AL8531" s="7">
        <v>90</v>
      </c>
    </row>
    <row r="8532" spans="33:38">
      <c r="AG8532"/>
      <c r="AK8532" s="36">
        <v>5932.5</v>
      </c>
      <c r="AL8532" s="7">
        <v>140</v>
      </c>
    </row>
    <row r="8533" spans="33:38">
      <c r="AG8533"/>
      <c r="AK8533" s="36">
        <v>5970</v>
      </c>
      <c r="AL8533" s="7">
        <v>140</v>
      </c>
    </row>
    <row r="8534" spans="33:38">
      <c r="AG8534"/>
      <c r="AK8534" s="36">
        <v>5749.5</v>
      </c>
      <c r="AL8534" s="7">
        <v>130</v>
      </c>
    </row>
    <row r="8535" spans="33:38">
      <c r="AG8535"/>
      <c r="AK8535" s="36">
        <v>5442</v>
      </c>
      <c r="AL8535" s="7">
        <v>110</v>
      </c>
    </row>
    <row r="8536" spans="33:38">
      <c r="AG8536"/>
      <c r="AK8536" s="36">
        <v>4944</v>
      </c>
      <c r="AL8536" s="7">
        <v>90</v>
      </c>
    </row>
    <row r="8537" spans="33:38">
      <c r="AG8537"/>
      <c r="AK8537" s="36">
        <v>4473</v>
      </c>
      <c r="AL8537" s="7">
        <v>90</v>
      </c>
    </row>
    <row r="8538" spans="33:38">
      <c r="AG8538"/>
      <c r="AK8538" s="36">
        <v>4053</v>
      </c>
      <c r="AL8538" s="7">
        <v>90</v>
      </c>
    </row>
    <row r="8539" spans="33:38">
      <c r="AG8539"/>
      <c r="AK8539" s="36">
        <v>3816</v>
      </c>
      <c r="AL8539" s="7">
        <v>90</v>
      </c>
    </row>
    <row r="8540" spans="33:38">
      <c r="AG8540"/>
      <c r="AK8540" s="36">
        <v>3775.5</v>
      </c>
      <c r="AL8540" s="7">
        <v>90</v>
      </c>
    </row>
    <row r="8541" spans="33:38">
      <c r="AG8541"/>
      <c r="AK8541" s="36">
        <v>3691.5</v>
      </c>
      <c r="AL8541" s="7">
        <v>90</v>
      </c>
    </row>
    <row r="8542" spans="33:38">
      <c r="AG8542"/>
      <c r="AK8542" s="36">
        <v>3702</v>
      </c>
      <c r="AL8542" s="7">
        <v>90</v>
      </c>
    </row>
    <row r="8543" spans="33:38">
      <c r="AG8543"/>
      <c r="AK8543" s="36">
        <v>3732</v>
      </c>
      <c r="AL8543" s="7">
        <v>90</v>
      </c>
    </row>
    <row r="8544" spans="33:38">
      <c r="AG8544"/>
      <c r="AK8544" s="36">
        <v>3807</v>
      </c>
      <c r="AL8544" s="7">
        <v>90</v>
      </c>
    </row>
    <row r="8545" spans="33:38">
      <c r="AG8545"/>
      <c r="AK8545" s="36">
        <v>3690</v>
      </c>
      <c r="AL8545" s="7">
        <v>90</v>
      </c>
    </row>
    <row r="8546" spans="33:38">
      <c r="AG8546"/>
      <c r="AK8546" s="36">
        <v>3981</v>
      </c>
      <c r="AL8546" s="7">
        <v>90</v>
      </c>
    </row>
    <row r="8547" spans="33:38">
      <c r="AG8547"/>
      <c r="AK8547" s="36">
        <v>4470</v>
      </c>
      <c r="AL8547" s="7">
        <v>90</v>
      </c>
    </row>
    <row r="8548" spans="33:38">
      <c r="AG8548"/>
      <c r="AK8548" s="36">
        <v>4660.5</v>
      </c>
      <c r="AL8548" s="7">
        <v>90</v>
      </c>
    </row>
    <row r="8549" spans="33:38">
      <c r="AG8549"/>
      <c r="AK8549" s="36">
        <v>4845</v>
      </c>
      <c r="AL8549" s="7">
        <v>90</v>
      </c>
    </row>
    <row r="8550" spans="33:38">
      <c r="AG8550"/>
      <c r="AK8550" s="36">
        <v>4656</v>
      </c>
      <c r="AL8550" s="7">
        <v>90</v>
      </c>
    </row>
    <row r="8551" spans="33:38">
      <c r="AG8551"/>
      <c r="AK8551" s="36">
        <v>4629</v>
      </c>
      <c r="AL8551" s="7">
        <v>90</v>
      </c>
    </row>
    <row r="8552" spans="33:38">
      <c r="AG8552"/>
      <c r="AK8552" s="36">
        <v>4650</v>
      </c>
      <c r="AL8552" s="7">
        <v>90</v>
      </c>
    </row>
    <row r="8553" spans="33:38">
      <c r="AG8553"/>
      <c r="AK8553" s="36">
        <v>4507.5</v>
      </c>
      <c r="AL8553" s="7">
        <v>90</v>
      </c>
    </row>
    <row r="8554" spans="33:38">
      <c r="AG8554"/>
      <c r="AK8554" s="36">
        <v>4398</v>
      </c>
      <c r="AL8554" s="7">
        <v>90</v>
      </c>
    </row>
    <row r="8555" spans="33:38">
      <c r="AG8555"/>
      <c r="AK8555" s="36">
        <v>4422</v>
      </c>
      <c r="AL8555" s="7">
        <v>90</v>
      </c>
    </row>
    <row r="8556" spans="33:38">
      <c r="AG8556"/>
      <c r="AK8556" s="36">
        <v>5311.5</v>
      </c>
      <c r="AL8556" s="7">
        <v>100</v>
      </c>
    </row>
    <row r="8557" spans="33:38">
      <c r="AG8557"/>
      <c r="AK8557" s="36">
        <v>5379</v>
      </c>
      <c r="AL8557" s="7">
        <v>105</v>
      </c>
    </row>
    <row r="8558" spans="33:38">
      <c r="AG8558"/>
      <c r="AK8558" s="36">
        <v>5211</v>
      </c>
      <c r="AL8558" s="7">
        <v>95</v>
      </c>
    </row>
    <row r="8559" spans="33:38">
      <c r="AG8559"/>
      <c r="AK8559" s="36">
        <v>5022</v>
      </c>
      <c r="AL8559" s="7">
        <v>90</v>
      </c>
    </row>
    <row r="8560" spans="33:38">
      <c r="AG8560"/>
      <c r="AK8560" s="36">
        <v>4683</v>
      </c>
      <c r="AL8560" s="7">
        <v>90</v>
      </c>
    </row>
    <row r="8561" spans="33:38">
      <c r="AG8561"/>
      <c r="AK8561" s="36">
        <v>4173</v>
      </c>
      <c r="AL8561" s="7">
        <v>90</v>
      </c>
    </row>
    <row r="8562" spans="33:38">
      <c r="AG8562"/>
      <c r="AK8562" s="36">
        <v>3870</v>
      </c>
      <c r="AL8562" s="7">
        <v>90</v>
      </c>
    </row>
    <row r="8563" spans="33:38">
      <c r="AG8563"/>
      <c r="AK8563" s="36">
        <v>3673.5</v>
      </c>
      <c r="AL8563" s="7">
        <v>90</v>
      </c>
    </row>
    <row r="8564" spans="33:38">
      <c r="AG8564"/>
      <c r="AK8564" s="36">
        <v>3594</v>
      </c>
      <c r="AL8564" s="7">
        <v>75</v>
      </c>
    </row>
    <row r="8565" spans="33:38">
      <c r="AG8565"/>
      <c r="AK8565" s="36">
        <v>3565.5</v>
      </c>
      <c r="AL8565" s="7">
        <v>75</v>
      </c>
    </row>
    <row r="8566" spans="33:38">
      <c r="AG8566"/>
      <c r="AK8566" s="36">
        <v>3529.5</v>
      </c>
      <c r="AL8566" s="7">
        <v>75</v>
      </c>
    </row>
    <row r="8567" spans="33:38">
      <c r="AG8567"/>
      <c r="AK8567" s="36">
        <v>3559.5</v>
      </c>
      <c r="AL8567" s="7">
        <v>75</v>
      </c>
    </row>
    <row r="8568" spans="33:38">
      <c r="AG8568"/>
      <c r="AK8568" s="36">
        <v>3609</v>
      </c>
      <c r="AL8568" s="7">
        <v>90</v>
      </c>
    </row>
    <row r="8569" spans="33:38">
      <c r="AG8569"/>
      <c r="AK8569" s="36">
        <v>3388.5</v>
      </c>
      <c r="AL8569" s="7">
        <v>75</v>
      </c>
    </row>
    <row r="8570" spans="33:38">
      <c r="AG8570"/>
      <c r="AK8570" s="36">
        <v>3448.5</v>
      </c>
      <c r="AL8570" s="7">
        <v>75</v>
      </c>
    </row>
    <row r="8571" spans="33:38">
      <c r="AG8571"/>
      <c r="AK8571" s="36">
        <v>3589.5</v>
      </c>
      <c r="AL8571" s="7">
        <v>75</v>
      </c>
    </row>
    <row r="8572" spans="33:38">
      <c r="AG8572"/>
      <c r="AK8572" s="36">
        <v>3795</v>
      </c>
      <c r="AL8572" s="7">
        <v>90</v>
      </c>
    </row>
    <row r="8573" spans="33:38">
      <c r="AG8573"/>
      <c r="AK8573" s="36">
        <v>3922.5</v>
      </c>
      <c r="AL8573" s="7">
        <v>90</v>
      </c>
    </row>
    <row r="8574" spans="33:38">
      <c r="AG8574"/>
      <c r="AK8574" s="36">
        <v>3841.5</v>
      </c>
      <c r="AL8574" s="7">
        <v>90</v>
      </c>
    </row>
    <row r="8575" spans="33:38">
      <c r="AG8575"/>
      <c r="AK8575" s="36">
        <v>3804</v>
      </c>
      <c r="AL8575" s="7">
        <v>90</v>
      </c>
    </row>
    <row r="8576" spans="33:38">
      <c r="AG8576"/>
      <c r="AK8576" s="36">
        <v>3768</v>
      </c>
      <c r="AL8576" s="7">
        <v>90</v>
      </c>
    </row>
    <row r="8577" spans="33:38">
      <c r="AG8577"/>
      <c r="AK8577" s="36">
        <v>3691.5</v>
      </c>
      <c r="AL8577" s="7">
        <v>90</v>
      </c>
    </row>
    <row r="8578" spans="33:38">
      <c r="AG8578"/>
      <c r="AK8578" s="36">
        <v>3622.5</v>
      </c>
      <c r="AL8578" s="7">
        <v>90</v>
      </c>
    </row>
    <row r="8579" spans="33:38">
      <c r="AG8579"/>
      <c r="AK8579" s="36">
        <v>3693</v>
      </c>
      <c r="AL8579" s="7">
        <v>90</v>
      </c>
    </row>
    <row r="8580" spans="33:38">
      <c r="AG8580"/>
      <c r="AK8580" s="36">
        <v>4767</v>
      </c>
      <c r="AL8580" s="7">
        <v>90</v>
      </c>
    </row>
    <row r="8581" spans="33:38">
      <c r="AG8581"/>
      <c r="AK8581" s="36">
        <v>4935</v>
      </c>
      <c r="AL8581" s="7">
        <v>90</v>
      </c>
    </row>
    <row r="8582" spans="33:38">
      <c r="AG8582"/>
      <c r="AK8582" s="36">
        <v>4894.5</v>
      </c>
      <c r="AL8582" s="7">
        <v>90</v>
      </c>
    </row>
    <row r="8583" spans="33:38">
      <c r="AG8583"/>
      <c r="AK8583" s="36">
        <v>4689</v>
      </c>
      <c r="AL8583" s="7">
        <v>90</v>
      </c>
    </row>
    <row r="8584" spans="33:38">
      <c r="AG8584"/>
      <c r="AK8584" s="36">
        <v>4288.5</v>
      </c>
      <c r="AL8584" s="7">
        <v>90</v>
      </c>
    </row>
    <row r="8585" spans="33:38">
      <c r="AG8585"/>
      <c r="AK8585" s="36">
        <v>3901.5</v>
      </c>
      <c r="AL8585" s="7">
        <v>90</v>
      </c>
    </row>
    <row r="8586" spans="33:38">
      <c r="AG8586"/>
      <c r="AK8586" s="36">
        <v>3600</v>
      </c>
      <c r="AL8586" s="7">
        <v>75</v>
      </c>
    </row>
    <row r="8587" spans="33:38">
      <c r="AG8587"/>
      <c r="AK8587" s="36">
        <v>3474</v>
      </c>
      <c r="AL8587" s="7">
        <v>75</v>
      </c>
    </row>
    <row r="8588" spans="33:38">
      <c r="AG8588"/>
      <c r="AK8588" s="36">
        <v>3405</v>
      </c>
      <c r="AL8588" s="7">
        <v>75</v>
      </c>
    </row>
    <row r="8589" spans="33:38">
      <c r="AG8589"/>
      <c r="AK8589" s="36">
        <v>3295.5</v>
      </c>
      <c r="AL8589" s="7">
        <v>75</v>
      </c>
    </row>
    <row r="8590" spans="33:38">
      <c r="AG8590"/>
      <c r="AK8590" s="36">
        <v>3328.5</v>
      </c>
      <c r="AL8590" s="7">
        <v>75</v>
      </c>
    </row>
    <row r="8591" spans="33:38">
      <c r="AG8591"/>
      <c r="AK8591" s="36">
        <v>3351</v>
      </c>
      <c r="AL8591" s="7">
        <v>75</v>
      </c>
    </row>
    <row r="8592" spans="33:38">
      <c r="AG8592"/>
      <c r="AK8592" s="36">
        <v>3556.5</v>
      </c>
      <c r="AL8592" s="7">
        <v>75</v>
      </c>
    </row>
    <row r="8593" spans="33:38">
      <c r="AG8593"/>
      <c r="AK8593" s="36">
        <v>3582</v>
      </c>
      <c r="AL8593" s="7">
        <v>75</v>
      </c>
    </row>
    <row r="8594" spans="33:38">
      <c r="AG8594"/>
      <c r="AK8594" s="36">
        <v>3991.5</v>
      </c>
      <c r="AL8594" s="7">
        <v>90</v>
      </c>
    </row>
    <row r="8595" spans="33:38">
      <c r="AG8595"/>
      <c r="AK8595" s="36">
        <v>4437</v>
      </c>
      <c r="AL8595" s="7">
        <v>90</v>
      </c>
    </row>
    <row r="8596" spans="33:38">
      <c r="AG8596"/>
      <c r="AK8596" s="36">
        <v>4737</v>
      </c>
      <c r="AL8596" s="7">
        <v>90</v>
      </c>
    </row>
    <row r="8597" spans="33:38">
      <c r="AG8597"/>
      <c r="AK8597" s="36">
        <v>4959</v>
      </c>
      <c r="AL8597" s="7">
        <v>90</v>
      </c>
    </row>
    <row r="8598" spans="33:38">
      <c r="AG8598"/>
      <c r="AK8598" s="36">
        <v>4537.5</v>
      </c>
      <c r="AL8598" s="7">
        <v>90</v>
      </c>
    </row>
    <row r="8599" spans="33:38">
      <c r="AG8599"/>
      <c r="AK8599" s="36">
        <v>4686</v>
      </c>
      <c r="AL8599" s="7">
        <v>90</v>
      </c>
    </row>
    <row r="8600" spans="33:38">
      <c r="AG8600"/>
      <c r="AK8600" s="36">
        <v>4693.5</v>
      </c>
      <c r="AL8600" s="7">
        <v>90</v>
      </c>
    </row>
    <row r="8601" spans="33:38">
      <c r="AG8601"/>
      <c r="AK8601" s="36">
        <v>4512</v>
      </c>
      <c r="AL8601" s="7">
        <v>90</v>
      </c>
    </row>
    <row r="8602" spans="33:38">
      <c r="AG8602"/>
      <c r="AK8602" s="36">
        <v>4453.5</v>
      </c>
      <c r="AL8602" s="7">
        <v>90</v>
      </c>
    </row>
    <row r="8603" spans="33:38">
      <c r="AG8603"/>
      <c r="AK8603" s="36">
        <v>4426.5</v>
      </c>
      <c r="AL8603" s="7">
        <v>90</v>
      </c>
    </row>
    <row r="8604" spans="33:38">
      <c r="AG8604"/>
      <c r="AK8604" s="36">
        <v>5151</v>
      </c>
      <c r="AL8604" s="7">
        <v>95</v>
      </c>
    </row>
    <row r="8605" spans="33:38">
      <c r="AG8605"/>
      <c r="AK8605" s="36">
        <v>5217</v>
      </c>
      <c r="AL8605" s="7">
        <v>100</v>
      </c>
    </row>
    <row r="8606" spans="33:38">
      <c r="AG8606"/>
      <c r="AK8606" s="36">
        <v>5005.5</v>
      </c>
      <c r="AL8606" s="7">
        <v>90</v>
      </c>
    </row>
    <row r="8607" spans="33:38">
      <c r="AG8607"/>
      <c r="AK8607" s="36">
        <v>4746</v>
      </c>
      <c r="AL8607" s="7">
        <v>90</v>
      </c>
    </row>
    <row r="8608" spans="33:38">
      <c r="AG8608"/>
      <c r="AK8608" s="36">
        <v>4300.5</v>
      </c>
      <c r="AL8608" s="7">
        <v>90</v>
      </c>
    </row>
    <row r="8609" spans="33:38">
      <c r="AG8609"/>
      <c r="AK8609" s="36">
        <v>3885</v>
      </c>
      <c r="AL8609" s="7">
        <v>90</v>
      </c>
    </row>
    <row r="8610" spans="33:38">
      <c r="AG8610"/>
      <c r="AK8610" s="36">
        <v>3600</v>
      </c>
      <c r="AL8610" s="7">
        <v>75</v>
      </c>
    </row>
    <row r="8611" spans="33:38">
      <c r="AG8611"/>
      <c r="AK8611" s="36">
        <v>3474</v>
      </c>
      <c r="AL8611" s="7">
        <v>75</v>
      </c>
    </row>
    <row r="8612" spans="33:38">
      <c r="AG8612"/>
      <c r="AK8612" s="36">
        <v>3405</v>
      </c>
      <c r="AL8612" s="7">
        <v>75</v>
      </c>
    </row>
    <row r="8613" spans="33:38">
      <c r="AG8613"/>
      <c r="AK8613" s="36">
        <v>3295.5</v>
      </c>
      <c r="AL8613" s="7">
        <v>75</v>
      </c>
    </row>
    <row r="8614" spans="33:38">
      <c r="AG8614"/>
      <c r="AK8614" s="36">
        <v>3328.5</v>
      </c>
      <c r="AL8614" s="7">
        <v>75</v>
      </c>
    </row>
    <row r="8615" spans="33:38">
      <c r="AG8615"/>
      <c r="AK8615" s="36">
        <v>3351</v>
      </c>
      <c r="AL8615" s="7">
        <v>75</v>
      </c>
    </row>
    <row r="8616" spans="33:38">
      <c r="AG8616"/>
      <c r="AK8616" s="36">
        <v>3556.5</v>
      </c>
      <c r="AL8616" s="7">
        <v>75</v>
      </c>
    </row>
    <row r="8617" spans="33:38">
      <c r="AG8617"/>
      <c r="AK8617" s="36">
        <v>3582</v>
      </c>
      <c r="AL8617" s="7">
        <v>75</v>
      </c>
    </row>
    <row r="8618" spans="33:38">
      <c r="AG8618"/>
      <c r="AK8618" s="36">
        <v>3991.5</v>
      </c>
      <c r="AL8618" s="7">
        <v>90</v>
      </c>
    </row>
    <row r="8619" spans="33:38">
      <c r="AG8619"/>
      <c r="AK8619" s="36">
        <v>4437</v>
      </c>
      <c r="AL8619" s="7">
        <v>90</v>
      </c>
    </row>
    <row r="8620" spans="33:38">
      <c r="AG8620"/>
      <c r="AK8620" s="36">
        <v>4737</v>
      </c>
      <c r="AL8620" s="7">
        <v>90</v>
      </c>
    </row>
    <row r="8621" spans="33:38">
      <c r="AG8621"/>
      <c r="AK8621" s="36">
        <v>4959</v>
      </c>
      <c r="AL8621" s="7">
        <v>90</v>
      </c>
    </row>
    <row r="8622" spans="33:38">
      <c r="AG8622"/>
      <c r="AK8622" s="36">
        <v>4537.5</v>
      </c>
      <c r="AL8622" s="7">
        <v>90</v>
      </c>
    </row>
    <row r="8623" spans="33:38">
      <c r="AG8623"/>
      <c r="AK8623" s="36">
        <v>4686</v>
      </c>
      <c r="AL8623" s="7">
        <v>90</v>
      </c>
    </row>
    <row r="8624" spans="33:38">
      <c r="AG8624"/>
      <c r="AK8624" s="36">
        <v>4693.5</v>
      </c>
      <c r="AL8624" s="7">
        <v>90</v>
      </c>
    </row>
    <row r="8625" spans="33:38">
      <c r="AG8625"/>
      <c r="AK8625" s="36">
        <v>4512</v>
      </c>
      <c r="AL8625" s="7">
        <v>90</v>
      </c>
    </row>
    <row r="8626" spans="33:38">
      <c r="AG8626"/>
      <c r="AK8626" s="36">
        <v>4453.5</v>
      </c>
      <c r="AL8626" s="7">
        <v>90</v>
      </c>
    </row>
    <row r="8627" spans="33:38">
      <c r="AG8627"/>
      <c r="AK8627" s="36">
        <v>4426.5</v>
      </c>
      <c r="AL8627" s="7">
        <v>90</v>
      </c>
    </row>
    <row r="8628" spans="33:38">
      <c r="AG8628"/>
      <c r="AK8628" s="36">
        <v>5151</v>
      </c>
      <c r="AL8628" s="7">
        <v>95</v>
      </c>
    </row>
    <row r="8629" spans="33:38">
      <c r="AG8629"/>
      <c r="AK8629" s="36">
        <v>5217</v>
      </c>
      <c r="AL8629" s="7">
        <v>100</v>
      </c>
    </row>
    <row r="8630" spans="33:38">
      <c r="AG8630"/>
      <c r="AK8630" s="36">
        <v>5005.5</v>
      </c>
      <c r="AL8630" s="7">
        <v>90</v>
      </c>
    </row>
    <row r="8631" spans="33:38">
      <c r="AG8631"/>
      <c r="AK8631" s="36">
        <v>4746</v>
      </c>
      <c r="AL8631" s="7">
        <v>90</v>
      </c>
    </row>
    <row r="8632" spans="33:38">
      <c r="AG8632"/>
      <c r="AK8632" s="36">
        <v>4300.5</v>
      </c>
      <c r="AL8632" s="7">
        <v>90</v>
      </c>
    </row>
    <row r="8633" spans="33:38">
      <c r="AG8633"/>
      <c r="AK8633" s="36">
        <v>3885</v>
      </c>
      <c r="AL8633" s="7">
        <v>90</v>
      </c>
    </row>
    <row r="8634" spans="33:38">
      <c r="AG8634"/>
      <c r="AK8634" s="36">
        <v>3600</v>
      </c>
      <c r="AL8634" s="7">
        <v>75</v>
      </c>
    </row>
    <row r="8635" spans="33:38">
      <c r="AG8635"/>
      <c r="AK8635" s="36">
        <v>3474</v>
      </c>
      <c r="AL8635" s="7">
        <v>75</v>
      </c>
    </row>
    <row r="8636" spans="33:38">
      <c r="AG8636"/>
      <c r="AK8636" s="36">
        <v>3405</v>
      </c>
      <c r="AL8636" s="7">
        <v>75</v>
      </c>
    </row>
    <row r="8637" spans="33:38">
      <c r="AG8637"/>
      <c r="AK8637" s="36">
        <v>3295.5</v>
      </c>
      <c r="AL8637" s="7">
        <v>75</v>
      </c>
    </row>
    <row r="8638" spans="33:38">
      <c r="AG8638"/>
      <c r="AK8638" s="36">
        <v>3328.5</v>
      </c>
      <c r="AL8638" s="7">
        <v>75</v>
      </c>
    </row>
    <row r="8639" spans="33:38">
      <c r="AG8639"/>
      <c r="AK8639" s="36">
        <v>3351</v>
      </c>
      <c r="AL8639" s="7">
        <v>75</v>
      </c>
    </row>
    <row r="8640" spans="33:38">
      <c r="AG8640"/>
      <c r="AK8640" s="36">
        <v>3556.5</v>
      </c>
      <c r="AL8640" s="7">
        <v>75</v>
      </c>
    </row>
    <row r="8641" spans="33:38">
      <c r="AG8641"/>
      <c r="AK8641" s="36">
        <v>3582</v>
      </c>
      <c r="AL8641" s="7">
        <v>75</v>
      </c>
    </row>
    <row r="8642" spans="33:38">
      <c r="AG8642"/>
      <c r="AK8642" s="36">
        <v>3991.5</v>
      </c>
      <c r="AL8642" s="7">
        <v>90</v>
      </c>
    </row>
    <row r="8643" spans="33:38">
      <c r="AG8643"/>
      <c r="AK8643" s="36">
        <v>4437</v>
      </c>
      <c r="AL8643" s="7">
        <v>90</v>
      </c>
    </row>
    <row r="8644" spans="33:38">
      <c r="AG8644"/>
      <c r="AK8644" s="36">
        <v>4737</v>
      </c>
      <c r="AL8644" s="7">
        <v>90</v>
      </c>
    </row>
    <row r="8645" spans="33:38">
      <c r="AG8645"/>
      <c r="AK8645" s="36">
        <v>4959</v>
      </c>
      <c r="AL8645" s="7">
        <v>90</v>
      </c>
    </row>
    <row r="8646" spans="33:38">
      <c r="AG8646"/>
      <c r="AK8646" s="36">
        <v>4537.5</v>
      </c>
      <c r="AL8646" s="7">
        <v>90</v>
      </c>
    </row>
    <row r="8647" spans="33:38">
      <c r="AG8647"/>
      <c r="AK8647" s="36">
        <v>4686</v>
      </c>
      <c r="AL8647" s="7">
        <v>90</v>
      </c>
    </row>
    <row r="8648" spans="33:38">
      <c r="AG8648"/>
      <c r="AK8648" s="36">
        <v>4693.5</v>
      </c>
      <c r="AL8648" s="7">
        <v>90</v>
      </c>
    </row>
    <row r="8649" spans="33:38">
      <c r="AG8649"/>
      <c r="AK8649" s="36">
        <v>4512</v>
      </c>
      <c r="AL8649" s="7">
        <v>90</v>
      </c>
    </row>
    <row r="8650" spans="33:38">
      <c r="AG8650"/>
      <c r="AK8650" s="36">
        <v>4453.5</v>
      </c>
      <c r="AL8650" s="7">
        <v>90</v>
      </c>
    </row>
    <row r="8651" spans="33:38">
      <c r="AG8651"/>
      <c r="AK8651" s="36">
        <v>4426.5</v>
      </c>
      <c r="AL8651" s="7">
        <v>90</v>
      </c>
    </row>
    <row r="8652" spans="33:38">
      <c r="AG8652"/>
      <c r="AK8652" s="36">
        <v>5151</v>
      </c>
      <c r="AL8652" s="7">
        <v>95</v>
      </c>
    </row>
    <row r="8653" spans="33:38">
      <c r="AG8653"/>
      <c r="AK8653" s="36">
        <v>5217</v>
      </c>
      <c r="AL8653" s="7">
        <v>100</v>
      </c>
    </row>
    <row r="8654" spans="33:38">
      <c r="AG8654"/>
      <c r="AK8654" s="36">
        <v>5005.5</v>
      </c>
      <c r="AL8654" s="7">
        <v>90</v>
      </c>
    </row>
    <row r="8655" spans="33:38">
      <c r="AG8655"/>
      <c r="AK8655" s="36">
        <v>4746</v>
      </c>
      <c r="AL8655" s="7">
        <v>90</v>
      </c>
    </row>
    <row r="8656" spans="33:38">
      <c r="AG8656"/>
      <c r="AK8656" s="36">
        <v>4300.5</v>
      </c>
      <c r="AL8656" s="7">
        <v>90</v>
      </c>
    </row>
    <row r="8657" spans="33:38">
      <c r="AG8657"/>
      <c r="AK8657" s="36">
        <v>3885</v>
      </c>
      <c r="AL8657" s="7">
        <v>90</v>
      </c>
    </row>
    <row r="8658" spans="33:38">
      <c r="AG8658"/>
      <c r="AK8658" s="36">
        <v>3600</v>
      </c>
      <c r="AL8658" s="7">
        <v>75</v>
      </c>
    </row>
    <row r="8659" spans="33:38">
      <c r="AG8659"/>
      <c r="AK8659" s="36">
        <v>3474</v>
      </c>
      <c r="AL8659" s="7">
        <v>75</v>
      </c>
    </row>
    <row r="8660" spans="33:38">
      <c r="AG8660"/>
      <c r="AK8660" s="36">
        <v>3405</v>
      </c>
      <c r="AL8660" s="7">
        <v>75</v>
      </c>
    </row>
    <row r="8661" spans="33:38">
      <c r="AG8661"/>
      <c r="AK8661" s="36">
        <v>3295.5</v>
      </c>
      <c r="AL8661" s="7">
        <v>75</v>
      </c>
    </row>
    <row r="8662" spans="33:38">
      <c r="AG8662"/>
      <c r="AK8662" s="36">
        <v>3328.5</v>
      </c>
      <c r="AL8662" s="7">
        <v>75</v>
      </c>
    </row>
    <row r="8663" spans="33:38">
      <c r="AG8663"/>
      <c r="AK8663" s="36">
        <v>3351</v>
      </c>
      <c r="AL8663" s="7">
        <v>75</v>
      </c>
    </row>
    <row r="8664" spans="33:38">
      <c r="AG8664"/>
      <c r="AK8664" s="36">
        <v>3556.5</v>
      </c>
      <c r="AL8664" s="7">
        <v>75</v>
      </c>
    </row>
    <row r="8665" spans="33:38">
      <c r="AG8665"/>
      <c r="AK8665" s="36">
        <v>3582</v>
      </c>
      <c r="AL8665" s="7">
        <v>75</v>
      </c>
    </row>
    <row r="8666" spans="33:38">
      <c r="AG8666"/>
      <c r="AK8666" s="36">
        <v>3991.5</v>
      </c>
      <c r="AL8666" s="7">
        <v>90</v>
      </c>
    </row>
    <row r="8667" spans="33:38">
      <c r="AG8667"/>
      <c r="AK8667" s="36">
        <v>4437</v>
      </c>
      <c r="AL8667" s="7">
        <v>90</v>
      </c>
    </row>
    <row r="8668" spans="33:38">
      <c r="AG8668"/>
      <c r="AK8668" s="36">
        <v>4737</v>
      </c>
      <c r="AL8668" s="7">
        <v>90</v>
      </c>
    </row>
    <row r="8669" spans="33:38">
      <c r="AG8669"/>
      <c r="AK8669" s="36">
        <v>4959</v>
      </c>
      <c r="AL8669" s="7">
        <v>90</v>
      </c>
    </row>
    <row r="8670" spans="33:38">
      <c r="AG8670"/>
      <c r="AK8670" s="36">
        <v>4537.5</v>
      </c>
      <c r="AL8670" s="7">
        <v>90</v>
      </c>
    </row>
    <row r="8671" spans="33:38">
      <c r="AG8671"/>
      <c r="AK8671" s="36">
        <v>4686</v>
      </c>
      <c r="AL8671" s="7">
        <v>90</v>
      </c>
    </row>
    <row r="8672" spans="33:38">
      <c r="AG8672"/>
      <c r="AK8672" s="36">
        <v>4693.5</v>
      </c>
      <c r="AL8672" s="7">
        <v>90</v>
      </c>
    </row>
    <row r="8673" spans="33:38">
      <c r="AG8673"/>
      <c r="AK8673" s="36">
        <v>4512</v>
      </c>
      <c r="AL8673" s="7">
        <v>90</v>
      </c>
    </row>
    <row r="8674" spans="33:38">
      <c r="AG8674"/>
      <c r="AK8674" s="36">
        <v>4453.5</v>
      </c>
      <c r="AL8674" s="7">
        <v>90</v>
      </c>
    </row>
    <row r="8675" spans="33:38">
      <c r="AG8675"/>
      <c r="AK8675" s="36">
        <v>4426.5</v>
      </c>
      <c r="AL8675" s="7">
        <v>90</v>
      </c>
    </row>
    <row r="8676" spans="33:38">
      <c r="AG8676"/>
      <c r="AK8676" s="36">
        <v>5151</v>
      </c>
      <c r="AL8676" s="7">
        <v>95</v>
      </c>
    </row>
    <row r="8677" spans="33:38">
      <c r="AG8677"/>
      <c r="AK8677" s="36">
        <v>5217</v>
      </c>
      <c r="AL8677" s="7">
        <v>100</v>
      </c>
    </row>
    <row r="8678" spans="33:38">
      <c r="AG8678"/>
      <c r="AK8678" s="36">
        <v>5005.5</v>
      </c>
      <c r="AL8678" s="7">
        <v>90</v>
      </c>
    </row>
    <row r="8679" spans="33:38">
      <c r="AG8679"/>
      <c r="AK8679" s="36">
        <v>4746</v>
      </c>
      <c r="AL8679" s="7">
        <v>90</v>
      </c>
    </row>
    <row r="8680" spans="33:38">
      <c r="AG8680"/>
      <c r="AK8680" s="36">
        <v>4300.5</v>
      </c>
      <c r="AL8680" s="7">
        <v>90</v>
      </c>
    </row>
    <row r="8681" spans="33:38">
      <c r="AG8681"/>
      <c r="AK8681" s="36">
        <v>3885</v>
      </c>
      <c r="AL8681" s="7">
        <v>90</v>
      </c>
    </row>
    <row r="8682" spans="33:38">
      <c r="AG8682"/>
      <c r="AK8682" s="36">
        <v>3600</v>
      </c>
      <c r="AL8682" s="7">
        <v>75</v>
      </c>
    </row>
    <row r="8683" spans="33:38">
      <c r="AG8683"/>
      <c r="AK8683" s="36">
        <v>3474</v>
      </c>
      <c r="AL8683" s="7">
        <v>75</v>
      </c>
    </row>
    <row r="8684" spans="33:38">
      <c r="AG8684"/>
      <c r="AK8684" s="36">
        <v>3405</v>
      </c>
      <c r="AL8684" s="7">
        <v>75</v>
      </c>
    </row>
    <row r="8685" spans="33:38">
      <c r="AG8685"/>
      <c r="AK8685" s="36">
        <v>3295.5</v>
      </c>
      <c r="AL8685" s="7">
        <v>75</v>
      </c>
    </row>
    <row r="8686" spans="33:38">
      <c r="AG8686"/>
      <c r="AK8686" s="36">
        <v>3328.5</v>
      </c>
      <c r="AL8686" s="7">
        <v>75</v>
      </c>
    </row>
    <row r="8687" spans="33:38">
      <c r="AG8687"/>
      <c r="AK8687" s="36">
        <v>3351</v>
      </c>
      <c r="AL8687" s="7">
        <v>75</v>
      </c>
    </row>
    <row r="8688" spans="33:38">
      <c r="AG8688"/>
      <c r="AK8688" s="36">
        <v>3556.5</v>
      </c>
      <c r="AL8688" s="7">
        <v>75</v>
      </c>
    </row>
    <row r="8689" spans="33:38">
      <c r="AG8689"/>
      <c r="AK8689" s="36">
        <v>3582</v>
      </c>
      <c r="AL8689" s="7">
        <v>75</v>
      </c>
    </row>
    <row r="8690" spans="33:38">
      <c r="AG8690"/>
      <c r="AK8690" s="36">
        <v>3991.5</v>
      </c>
      <c r="AL8690" s="7">
        <v>90</v>
      </c>
    </row>
    <row r="8691" spans="33:38">
      <c r="AG8691"/>
      <c r="AK8691" s="36">
        <v>4437</v>
      </c>
      <c r="AL8691" s="7">
        <v>90</v>
      </c>
    </row>
    <row r="8692" spans="33:38">
      <c r="AG8692"/>
      <c r="AK8692" s="36">
        <v>4737</v>
      </c>
      <c r="AL8692" s="7">
        <v>90</v>
      </c>
    </row>
    <row r="8693" spans="33:38">
      <c r="AG8693"/>
      <c r="AK8693" s="36">
        <v>4959</v>
      </c>
      <c r="AL8693" s="7">
        <v>90</v>
      </c>
    </row>
    <row r="8694" spans="33:38">
      <c r="AG8694"/>
      <c r="AK8694" s="36">
        <v>4537.5</v>
      </c>
      <c r="AL8694" s="7">
        <v>90</v>
      </c>
    </row>
    <row r="8695" spans="33:38">
      <c r="AG8695"/>
      <c r="AK8695" s="36">
        <v>4686</v>
      </c>
      <c r="AL8695" s="7">
        <v>90</v>
      </c>
    </row>
    <row r="8696" spans="33:38">
      <c r="AG8696"/>
      <c r="AK8696" s="36">
        <v>4693.5</v>
      </c>
      <c r="AL8696" s="7">
        <v>90</v>
      </c>
    </row>
    <row r="8697" spans="33:38">
      <c r="AG8697"/>
      <c r="AK8697" s="36">
        <v>4512</v>
      </c>
      <c r="AL8697" s="7">
        <v>90</v>
      </c>
    </row>
    <row r="8698" spans="33:38">
      <c r="AG8698"/>
      <c r="AK8698" s="36">
        <v>4453.5</v>
      </c>
      <c r="AL8698" s="7">
        <v>90</v>
      </c>
    </row>
    <row r="8699" spans="33:38">
      <c r="AG8699"/>
      <c r="AK8699" s="36">
        <v>4426.5</v>
      </c>
      <c r="AL8699" s="7">
        <v>90</v>
      </c>
    </row>
    <row r="8700" spans="33:38">
      <c r="AG8700"/>
      <c r="AK8700" s="36">
        <v>5151</v>
      </c>
      <c r="AL8700" s="7">
        <v>95</v>
      </c>
    </row>
    <row r="8701" spans="33:38">
      <c r="AG8701"/>
      <c r="AK8701" s="36">
        <v>5217</v>
      </c>
      <c r="AL8701" s="7">
        <v>100</v>
      </c>
    </row>
    <row r="8702" spans="33:38">
      <c r="AG8702"/>
      <c r="AK8702" s="36">
        <v>5005.5</v>
      </c>
      <c r="AL8702" s="7">
        <v>90</v>
      </c>
    </row>
    <row r="8703" spans="33:38">
      <c r="AG8703"/>
      <c r="AK8703" s="36">
        <v>4746</v>
      </c>
      <c r="AL8703" s="7">
        <v>90</v>
      </c>
    </row>
    <row r="8704" spans="33:38">
      <c r="AG8704"/>
      <c r="AK8704" s="36">
        <v>4300.5</v>
      </c>
      <c r="AL8704" s="7">
        <v>90</v>
      </c>
    </row>
    <row r="8705" spans="33:38">
      <c r="AG8705"/>
      <c r="AK8705" s="36">
        <v>3885</v>
      </c>
      <c r="AL8705" s="7">
        <v>90</v>
      </c>
    </row>
    <row r="8706" spans="33:38">
      <c r="AG8706"/>
      <c r="AK8706" s="36">
        <v>3600</v>
      </c>
      <c r="AL8706" s="7">
        <v>75</v>
      </c>
    </row>
    <row r="8707" spans="33:38">
      <c r="AG8707"/>
      <c r="AK8707" s="36">
        <v>3816</v>
      </c>
      <c r="AL8707" s="7">
        <v>90</v>
      </c>
    </row>
    <row r="8708" spans="33:38">
      <c r="AG8708"/>
      <c r="AK8708" s="36">
        <v>3775.5</v>
      </c>
      <c r="AL8708" s="7">
        <v>90</v>
      </c>
    </row>
    <row r="8709" spans="33:38">
      <c r="AG8709"/>
      <c r="AK8709" s="36">
        <v>3691.5</v>
      </c>
      <c r="AL8709" s="7">
        <v>90</v>
      </c>
    </row>
    <row r="8710" spans="33:38">
      <c r="AG8710"/>
      <c r="AK8710" s="36">
        <v>3702</v>
      </c>
      <c r="AL8710" s="7">
        <v>90</v>
      </c>
    </row>
    <row r="8711" spans="33:38">
      <c r="AG8711"/>
      <c r="AK8711" s="36">
        <v>3732</v>
      </c>
      <c r="AL8711" s="7">
        <v>90</v>
      </c>
    </row>
    <row r="8712" spans="33:38">
      <c r="AG8712"/>
      <c r="AK8712" s="36">
        <v>3807</v>
      </c>
      <c r="AL8712" s="7">
        <v>90</v>
      </c>
    </row>
    <row r="8713" spans="33:38">
      <c r="AG8713"/>
      <c r="AK8713" s="36">
        <v>3690</v>
      </c>
      <c r="AL8713" s="7">
        <v>90</v>
      </c>
    </row>
    <row r="8714" spans="33:38">
      <c r="AG8714"/>
      <c r="AK8714" s="36">
        <v>3981</v>
      </c>
      <c r="AL8714" s="7">
        <v>90</v>
      </c>
    </row>
    <row r="8715" spans="33:38">
      <c r="AG8715"/>
      <c r="AK8715" s="36">
        <v>4470</v>
      </c>
      <c r="AL8715" s="7">
        <v>90</v>
      </c>
    </row>
    <row r="8716" spans="33:38">
      <c r="AG8716"/>
      <c r="AK8716" s="36">
        <v>4660.5</v>
      </c>
      <c r="AL8716" s="7">
        <v>90</v>
      </c>
    </row>
    <row r="8717" spans="33:38">
      <c r="AG8717"/>
      <c r="AK8717" s="36">
        <v>4845</v>
      </c>
      <c r="AL8717" s="7">
        <v>90</v>
      </c>
    </row>
    <row r="8718" spans="33:38">
      <c r="AG8718"/>
      <c r="AK8718" s="36">
        <v>4656</v>
      </c>
      <c r="AL8718" s="7">
        <v>90</v>
      </c>
    </row>
    <row r="8719" spans="33:38">
      <c r="AG8719"/>
      <c r="AK8719" s="36">
        <v>4629</v>
      </c>
      <c r="AL8719" s="7">
        <v>90</v>
      </c>
    </row>
    <row r="8720" spans="33:38">
      <c r="AG8720"/>
      <c r="AK8720" s="36">
        <v>4650</v>
      </c>
      <c r="AL8720" s="7">
        <v>90</v>
      </c>
    </row>
    <row r="8721" spans="33:38">
      <c r="AG8721"/>
      <c r="AK8721" s="36">
        <v>4507.5</v>
      </c>
      <c r="AL8721" s="7">
        <v>90</v>
      </c>
    </row>
    <row r="8722" spans="33:38">
      <c r="AG8722"/>
      <c r="AK8722" s="36">
        <v>4398</v>
      </c>
      <c r="AL8722" s="7">
        <v>90</v>
      </c>
    </row>
    <row r="8723" spans="33:38">
      <c r="AG8723"/>
      <c r="AK8723" s="36">
        <v>4422</v>
      </c>
      <c r="AL8723" s="7">
        <v>90</v>
      </c>
    </row>
    <row r="8724" spans="33:38">
      <c r="AG8724"/>
      <c r="AK8724" s="36">
        <v>5311.5</v>
      </c>
      <c r="AL8724" s="7">
        <v>100</v>
      </c>
    </row>
    <row r="8725" spans="33:38">
      <c r="AG8725"/>
      <c r="AK8725" s="36">
        <v>5379</v>
      </c>
      <c r="AL8725" s="7">
        <v>105</v>
      </c>
    </row>
    <row r="8726" spans="33:38">
      <c r="AG8726"/>
      <c r="AK8726" s="36">
        <v>5211</v>
      </c>
      <c r="AL8726" s="7">
        <v>95</v>
      </c>
    </row>
    <row r="8727" spans="33:38">
      <c r="AG8727"/>
      <c r="AK8727" s="36">
        <v>5022</v>
      </c>
      <c r="AL8727" s="7">
        <v>90</v>
      </c>
    </row>
    <row r="8728" spans="33:38">
      <c r="AG8728"/>
      <c r="AK8728" s="36">
        <v>4683</v>
      </c>
      <c r="AL8728" s="7">
        <v>90</v>
      </c>
    </row>
    <row r="8729" spans="33:38">
      <c r="AG8729"/>
      <c r="AK8729" s="36">
        <v>4173</v>
      </c>
      <c r="AL8729" s="7">
        <v>90</v>
      </c>
    </row>
    <row r="8730" spans="33:38">
      <c r="AG8730"/>
      <c r="AK8730" s="36">
        <v>3870</v>
      </c>
      <c r="AL8730" s="7">
        <v>90</v>
      </c>
    </row>
    <row r="8731" spans="33:38">
      <c r="AG8731"/>
      <c r="AK8731" s="36">
        <v>3673.5</v>
      </c>
      <c r="AL8731" s="7">
        <v>90</v>
      </c>
    </row>
    <row r="8732" spans="33:38">
      <c r="AG8732"/>
      <c r="AK8732" s="36">
        <v>3594</v>
      </c>
      <c r="AL8732" s="7">
        <v>75</v>
      </c>
    </row>
    <row r="8733" spans="33:38">
      <c r="AG8733"/>
      <c r="AK8733" s="36">
        <v>3565.5</v>
      </c>
      <c r="AL8733" s="7">
        <v>75</v>
      </c>
    </row>
    <row r="8734" spans="33:38">
      <c r="AG8734"/>
      <c r="AK8734" s="36">
        <v>3529.5</v>
      </c>
      <c r="AL8734" s="7">
        <v>75</v>
      </c>
    </row>
    <row r="8735" spans="33:38">
      <c r="AG8735"/>
      <c r="AK8735" s="36">
        <v>3559.5</v>
      </c>
      <c r="AL8735" s="7">
        <v>75</v>
      </c>
    </row>
    <row r="8736" spans="33:38">
      <c r="AG8736"/>
      <c r="AK8736" s="36">
        <v>3609</v>
      </c>
      <c r="AL8736" s="7">
        <v>90</v>
      </c>
    </row>
    <row r="8737" spans="33:38">
      <c r="AG8737"/>
      <c r="AK8737" s="36">
        <v>3388.5</v>
      </c>
      <c r="AL8737" s="7">
        <v>75</v>
      </c>
    </row>
    <row r="8738" spans="33:38">
      <c r="AG8738"/>
      <c r="AK8738" s="36">
        <v>3448.5</v>
      </c>
      <c r="AL8738" s="7">
        <v>75</v>
      </c>
    </row>
    <row r="8739" spans="33:38">
      <c r="AG8739"/>
      <c r="AK8739" s="36">
        <v>3589.5</v>
      </c>
      <c r="AL8739" s="7">
        <v>75</v>
      </c>
    </row>
    <row r="8740" spans="33:38">
      <c r="AG8740"/>
      <c r="AK8740" s="36">
        <v>3795</v>
      </c>
      <c r="AL8740" s="7">
        <v>90</v>
      </c>
    </row>
    <row r="8741" spans="33:38">
      <c r="AG8741"/>
      <c r="AK8741" s="36">
        <v>3922.5</v>
      </c>
      <c r="AL8741" s="7">
        <v>90</v>
      </c>
    </row>
    <row r="8742" spans="33:38">
      <c r="AG8742"/>
      <c r="AK8742" s="36">
        <v>3841.5</v>
      </c>
      <c r="AL8742" s="7">
        <v>90</v>
      </c>
    </row>
    <row r="8743" spans="33:38">
      <c r="AG8743"/>
      <c r="AK8743" s="36">
        <v>3804</v>
      </c>
      <c r="AL8743" s="7">
        <v>90</v>
      </c>
    </row>
    <row r="8744" spans="33:38">
      <c r="AG8744"/>
      <c r="AK8744" s="36">
        <v>3768</v>
      </c>
      <c r="AL8744" s="7">
        <v>90</v>
      </c>
    </row>
    <row r="8745" spans="33:38">
      <c r="AG8745"/>
      <c r="AK8745" s="36">
        <v>3691.5</v>
      </c>
      <c r="AL8745" s="7">
        <v>90</v>
      </c>
    </row>
    <row r="8746" spans="33:38">
      <c r="AG8746"/>
      <c r="AK8746" s="36">
        <v>3622.5</v>
      </c>
      <c r="AL8746" s="7">
        <v>90</v>
      </c>
    </row>
    <row r="8747" spans="33:38">
      <c r="AG8747"/>
      <c r="AK8747" s="36">
        <v>3693</v>
      </c>
      <c r="AL8747" s="7">
        <v>90</v>
      </c>
    </row>
    <row r="8748" spans="33:38">
      <c r="AG8748"/>
      <c r="AK8748" s="36">
        <v>4767</v>
      </c>
      <c r="AL8748" s="7">
        <v>90</v>
      </c>
    </row>
    <row r="8749" spans="33:38">
      <c r="AG8749"/>
      <c r="AK8749" s="36">
        <v>4935</v>
      </c>
      <c r="AL8749" s="7">
        <v>90</v>
      </c>
    </row>
    <row r="8750" spans="33:38">
      <c r="AG8750"/>
      <c r="AK8750" s="36">
        <v>4894.5</v>
      </c>
      <c r="AL8750" s="7">
        <v>90</v>
      </c>
    </row>
    <row r="8751" spans="33:38">
      <c r="AG8751"/>
      <c r="AK8751" s="36">
        <v>4689</v>
      </c>
      <c r="AL8751" s="7">
        <v>90</v>
      </c>
    </row>
    <row r="8752" spans="33:38">
      <c r="AG8752"/>
      <c r="AK8752" s="36">
        <v>4288.5</v>
      </c>
      <c r="AL8752" s="7">
        <v>90</v>
      </c>
    </row>
    <row r="8753" spans="33:38">
      <c r="AG8753"/>
      <c r="AK8753" s="36">
        <v>3901.5</v>
      </c>
      <c r="AL8753" s="7">
        <v>90</v>
      </c>
    </row>
    <row r="8754" spans="33:38">
      <c r="AG8754"/>
      <c r="AK8754" s="36">
        <v>3600</v>
      </c>
      <c r="AL8754" s="7">
        <v>75</v>
      </c>
    </row>
    <row r="8755" spans="33:38">
      <c r="AG8755"/>
      <c r="AK8755" s="36">
        <v>3474</v>
      </c>
      <c r="AL8755" s="7">
        <v>75</v>
      </c>
    </row>
    <row r="8756" spans="33:38">
      <c r="AG8756"/>
      <c r="AK8756" s="36">
        <v>3405</v>
      </c>
      <c r="AL8756" s="7">
        <v>75</v>
      </c>
    </row>
    <row r="8757" spans="33:38">
      <c r="AG8757"/>
      <c r="AK8757" s="36">
        <v>3295.5</v>
      </c>
      <c r="AL8757" s="7">
        <v>75</v>
      </c>
    </row>
    <row r="8758" spans="33:38">
      <c r="AG8758"/>
      <c r="AK8758" s="36">
        <v>3328.5</v>
      </c>
      <c r="AL8758" s="7">
        <v>75</v>
      </c>
    </row>
    <row r="8759" spans="33:38">
      <c r="AG8759"/>
      <c r="AK8759" s="36">
        <v>3351</v>
      </c>
      <c r="AL8759" s="7">
        <v>75</v>
      </c>
    </row>
    <row r="8760" spans="33:38">
      <c r="AG8760"/>
      <c r="AK8760" s="36">
        <v>3556.5</v>
      </c>
      <c r="AL8760" s="7">
        <v>75</v>
      </c>
    </row>
    <row r="8761" spans="33:38">
      <c r="AG8761"/>
      <c r="AK8761" s="36">
        <v>3582</v>
      </c>
      <c r="AL8761" s="7">
        <v>75</v>
      </c>
    </row>
    <row r="8762" spans="33:38">
      <c r="AG8762"/>
      <c r="AK8762" s="36">
        <v>3991.5</v>
      </c>
      <c r="AL8762" s="7">
        <v>90</v>
      </c>
    </row>
    <row r="8763" spans="33:38">
      <c r="AG8763"/>
      <c r="AK8763" s="36">
        <v>4437</v>
      </c>
      <c r="AL8763" s="7">
        <v>90</v>
      </c>
    </row>
    <row r="8764" spans="33:38">
      <c r="AG8764"/>
      <c r="AK8764" s="36">
        <v>4737</v>
      </c>
      <c r="AL8764" s="7">
        <v>90</v>
      </c>
    </row>
    <row r="8765" spans="33:38">
      <c r="AG8765"/>
      <c r="AK8765" s="36">
        <v>4959</v>
      </c>
      <c r="AL8765" s="7">
        <v>90</v>
      </c>
    </row>
    <row r="8766" spans="33:38">
      <c r="AG8766"/>
      <c r="AK8766" s="36">
        <v>4537.5</v>
      </c>
      <c r="AL8766" s="7">
        <v>90</v>
      </c>
    </row>
    <row r="8767" spans="33:38">
      <c r="AG8767"/>
      <c r="AK8767" s="36">
        <v>4686</v>
      </c>
      <c r="AL8767" s="7">
        <v>90</v>
      </c>
    </row>
    <row r="8768" spans="33:38">
      <c r="AG8768"/>
      <c r="AK8768" s="36">
        <v>4693.5</v>
      </c>
      <c r="AL8768" s="7">
        <v>90</v>
      </c>
    </row>
    <row r="8769" spans="33:38">
      <c r="AG8769"/>
      <c r="AK8769" s="36">
        <v>4512</v>
      </c>
      <c r="AL8769" s="7">
        <v>90</v>
      </c>
    </row>
    <row r="8770" spans="33:38">
      <c r="AG8770"/>
      <c r="AK8770" s="36">
        <v>4453.5</v>
      </c>
      <c r="AL8770" s="7">
        <v>90</v>
      </c>
    </row>
    <row r="8771" spans="33:38">
      <c r="AG8771"/>
      <c r="AK8771" s="36">
        <v>4426.5</v>
      </c>
      <c r="AL8771" s="7">
        <v>90</v>
      </c>
    </row>
    <row r="8772" spans="33:38">
      <c r="AG8772"/>
      <c r="AK8772" s="36">
        <v>5151</v>
      </c>
      <c r="AL8772" s="7">
        <v>95</v>
      </c>
    </row>
    <row r="8773" spans="33:38">
      <c r="AG8773"/>
      <c r="AK8773" s="36">
        <v>5217</v>
      </c>
      <c r="AL8773" s="7">
        <v>100</v>
      </c>
    </row>
    <row r="8774" spans="33:38">
      <c r="AG8774"/>
      <c r="AK8774" s="36">
        <v>5005.5</v>
      </c>
      <c r="AL8774" s="7">
        <v>90</v>
      </c>
    </row>
    <row r="8775" spans="33:38">
      <c r="AG8775"/>
      <c r="AK8775" s="36">
        <v>4746</v>
      </c>
      <c r="AL8775" s="7">
        <v>90</v>
      </c>
    </row>
    <row r="8776" spans="33:38">
      <c r="AG8776"/>
      <c r="AK8776" s="36">
        <v>4300.5</v>
      </c>
      <c r="AL8776" s="7">
        <v>90</v>
      </c>
    </row>
    <row r="8777" spans="33:38">
      <c r="AG8777"/>
      <c r="AK8777" s="36">
        <v>3885</v>
      </c>
      <c r="AL8777" s="7">
        <v>90</v>
      </c>
    </row>
    <row r="8778" spans="33:38">
      <c r="AG8778"/>
      <c r="AK8778" s="36">
        <v>3600</v>
      </c>
      <c r="AL8778" s="7">
        <v>75</v>
      </c>
    </row>
    <row r="8779" spans="33:38">
      <c r="AG8779"/>
      <c r="AK8779" s="36">
        <v>3474</v>
      </c>
      <c r="AL8779" s="7">
        <v>75</v>
      </c>
    </row>
    <row r="8780" spans="33:38">
      <c r="AG8780"/>
      <c r="AK8780" s="36">
        <v>3405</v>
      </c>
      <c r="AL8780" s="7">
        <v>75</v>
      </c>
    </row>
    <row r="8781" spans="33:38">
      <c r="AG8781"/>
      <c r="AK8781" s="36">
        <v>3295.5</v>
      </c>
      <c r="AL8781" s="7">
        <v>75</v>
      </c>
    </row>
    <row r="8782" spans="33:38">
      <c r="AG8782"/>
      <c r="AK8782" s="36">
        <v>3328.5</v>
      </c>
      <c r="AL8782" s="7">
        <v>75</v>
      </c>
    </row>
    <row r="8783" spans="33:38">
      <c r="AG8783"/>
      <c r="AK8783" s="36">
        <v>3351</v>
      </c>
      <c r="AL8783" s="7">
        <v>75</v>
      </c>
    </row>
    <row r="8784" spans="33:38">
      <c r="AG8784"/>
      <c r="AK8784" s="36">
        <v>3556.5</v>
      </c>
      <c r="AL8784" s="7">
        <v>75</v>
      </c>
    </row>
    <row r="8785" spans="33:38">
      <c r="AG8785"/>
      <c r="AK8785" s="36">
        <v>3582</v>
      </c>
      <c r="AL8785" s="7">
        <v>75</v>
      </c>
    </row>
    <row r="8786" spans="33:38">
      <c r="AG8786"/>
      <c r="AK8786" s="36">
        <v>3991.5</v>
      </c>
      <c r="AL8786" s="7">
        <v>90</v>
      </c>
    </row>
    <row r="8787" spans="33:38">
      <c r="AG8787"/>
      <c r="AK8787" s="36">
        <v>4437</v>
      </c>
      <c r="AL8787" s="7">
        <v>90</v>
      </c>
    </row>
    <row r="8788" spans="33:38">
      <c r="AG8788"/>
      <c r="AK8788" s="36">
        <v>4737</v>
      </c>
      <c r="AL8788" s="7">
        <v>90</v>
      </c>
    </row>
    <row r="8789" spans="33:38">
      <c r="AG8789"/>
      <c r="AK8789" s="36">
        <v>4959</v>
      </c>
      <c r="AL8789" s="7">
        <v>90</v>
      </c>
    </row>
    <row r="8790" spans="33:38">
      <c r="AG8790"/>
      <c r="AK8790" s="36">
        <v>4537.5</v>
      </c>
      <c r="AL8790" s="7">
        <v>90</v>
      </c>
    </row>
    <row r="8791" spans="33:38">
      <c r="AG8791"/>
      <c r="AK8791" s="36">
        <v>4686</v>
      </c>
      <c r="AL8791" s="7">
        <v>90</v>
      </c>
    </row>
    <row r="8792" spans="33:38">
      <c r="AG8792"/>
      <c r="AK8792" s="36">
        <v>4693.5</v>
      </c>
      <c r="AL8792" s="7">
        <v>90</v>
      </c>
    </row>
    <row r="8793" spans="33:38">
      <c r="AG8793"/>
      <c r="AK8793" s="36">
        <v>4512</v>
      </c>
      <c r="AL8793" s="7">
        <v>90</v>
      </c>
    </row>
    <row r="8794" spans="33:38">
      <c r="AG8794"/>
      <c r="AK8794" s="36">
        <v>4453.5</v>
      </c>
      <c r="AL8794" s="7">
        <v>90</v>
      </c>
    </row>
    <row r="8795" spans="33:38">
      <c r="AG8795"/>
      <c r="AK8795" s="36">
        <v>4426.5</v>
      </c>
      <c r="AL8795" s="7">
        <v>90</v>
      </c>
    </row>
    <row r="8796" spans="33:38">
      <c r="AG8796"/>
      <c r="AK8796" s="36">
        <v>5151</v>
      </c>
      <c r="AL8796" s="7">
        <v>95</v>
      </c>
    </row>
    <row r="8797" spans="33:38">
      <c r="AG8797"/>
      <c r="AK8797" s="36">
        <v>5217</v>
      </c>
      <c r="AL8797" s="7">
        <v>100</v>
      </c>
    </row>
    <row r="8798" spans="33:38">
      <c r="AG8798"/>
      <c r="AK8798" s="36">
        <v>5005.5</v>
      </c>
      <c r="AL8798" s="7">
        <v>90</v>
      </c>
    </row>
    <row r="8799" spans="33:38">
      <c r="AG8799"/>
      <c r="AK8799" s="36">
        <v>4746</v>
      </c>
      <c r="AL8799" s="7">
        <v>90</v>
      </c>
    </row>
    <row r="8800" spans="33:38">
      <c r="AG8800"/>
      <c r="AK8800" s="36">
        <v>4300.5</v>
      </c>
      <c r="AL8800" s="7">
        <v>90</v>
      </c>
    </row>
    <row r="8801" spans="33:38">
      <c r="AG8801"/>
      <c r="AK8801" s="36">
        <v>3885</v>
      </c>
      <c r="AL8801" s="7">
        <v>90</v>
      </c>
    </row>
    <row r="8802" spans="33:38">
      <c r="AG8802"/>
      <c r="AK8802" s="36">
        <v>3600</v>
      </c>
      <c r="AL8802" s="7">
        <v>75</v>
      </c>
    </row>
    <row r="8803" spans="33:38">
      <c r="AG8803"/>
      <c r="AK8803" s="35"/>
    </row>
    <row r="8804" spans="33:38">
      <c r="AG8804"/>
      <c r="AK8804" s="35"/>
    </row>
    <row r="8805" spans="33:38">
      <c r="AG8805"/>
      <c r="AK8805" s="35"/>
    </row>
    <row r="8806" spans="33:38">
      <c r="AG8806"/>
      <c r="AK8806" s="35"/>
    </row>
    <row r="8807" spans="33:38">
      <c r="AG8807"/>
      <c r="AK8807" s="35"/>
    </row>
    <row r="8808" spans="33:38">
      <c r="AG8808"/>
      <c r="AK8808" s="35"/>
    </row>
    <row r="8809" spans="33:38">
      <c r="AG8809"/>
      <c r="AK8809" s="35"/>
    </row>
    <row r="8810" spans="33:38">
      <c r="AG8810"/>
      <c r="AK8810" s="35"/>
    </row>
    <row r="8811" spans="33:38">
      <c r="AG8811"/>
      <c r="AK8811" s="35"/>
    </row>
    <row r="8812" spans="33:38">
      <c r="AG8812"/>
      <c r="AK8812" s="35"/>
    </row>
    <row r="8813" spans="33:38">
      <c r="AG8813"/>
      <c r="AK8813" s="35"/>
    </row>
    <row r="8814" spans="33:38">
      <c r="AG8814"/>
      <c r="AK8814" s="35"/>
    </row>
    <row r="8815" spans="33:38">
      <c r="AG8815"/>
      <c r="AK8815" s="35"/>
    </row>
    <row r="8816" spans="33:38">
      <c r="AG8816"/>
      <c r="AK8816" s="35"/>
    </row>
    <row r="8817" spans="33:37">
      <c r="AG8817"/>
      <c r="AK8817" s="35"/>
    </row>
    <row r="8818" spans="33:37">
      <c r="AG8818"/>
      <c r="AK8818" s="35"/>
    </row>
    <row r="8819" spans="33:37">
      <c r="AG8819"/>
      <c r="AK8819" s="35"/>
    </row>
    <row r="8820" spans="33:37">
      <c r="AG8820"/>
      <c r="AK8820" s="35"/>
    </row>
    <row r="8821" spans="33:37">
      <c r="AG8821"/>
      <c r="AK8821" s="35"/>
    </row>
    <row r="8822" spans="33:37">
      <c r="AG8822"/>
      <c r="AK8822" s="35"/>
    </row>
    <row r="8823" spans="33:37">
      <c r="AG8823"/>
      <c r="AK8823" s="35"/>
    </row>
    <row r="8824" spans="33:37">
      <c r="AG8824"/>
      <c r="AK8824" s="35"/>
    </row>
    <row r="8825" spans="33:37">
      <c r="AG8825"/>
      <c r="AK8825" s="35"/>
    </row>
    <row r="8826" spans="33:37">
      <c r="AG8826"/>
      <c r="AK8826" s="35"/>
    </row>
    <row r="8827" spans="33:37">
      <c r="AG8827"/>
      <c r="AK8827" s="35"/>
    </row>
    <row r="8828" spans="33:37">
      <c r="AG8828"/>
      <c r="AK8828" s="35"/>
    </row>
    <row r="8829" spans="33:37">
      <c r="AG8829"/>
      <c r="AK8829" s="35"/>
    </row>
    <row r="8830" spans="33:37">
      <c r="AG8830"/>
      <c r="AK8830" s="35"/>
    </row>
    <row r="8831" spans="33:37">
      <c r="AG8831"/>
      <c r="AK8831" s="35"/>
    </row>
    <row r="8832" spans="33:37">
      <c r="AG8832"/>
      <c r="AK8832" s="35"/>
    </row>
    <row r="8833" spans="33:37">
      <c r="AG8833"/>
      <c r="AK8833" s="35"/>
    </row>
    <row r="8834" spans="33:37">
      <c r="AG8834"/>
      <c r="AK8834" s="35"/>
    </row>
    <row r="8835" spans="33:37">
      <c r="AG8835"/>
      <c r="AK8835" s="35"/>
    </row>
    <row r="8836" spans="33:37">
      <c r="AG8836"/>
      <c r="AK8836" s="35"/>
    </row>
    <row r="8837" spans="33:37">
      <c r="AG8837"/>
      <c r="AK8837" s="35"/>
    </row>
    <row r="8838" spans="33:37">
      <c r="AG8838"/>
      <c r="AK8838" s="35"/>
    </row>
    <row r="8839" spans="33:37">
      <c r="AG8839"/>
      <c r="AK8839" s="35"/>
    </row>
    <row r="8840" spans="33:37">
      <c r="AG8840"/>
      <c r="AK8840" s="35"/>
    </row>
    <row r="8841" spans="33:37">
      <c r="AG8841"/>
      <c r="AK8841" s="35"/>
    </row>
    <row r="8842" spans="33:37">
      <c r="AG8842"/>
      <c r="AK8842" s="35"/>
    </row>
    <row r="8843" spans="33:37">
      <c r="AG8843"/>
      <c r="AK8843" s="35"/>
    </row>
    <row r="8844" spans="33:37">
      <c r="AG8844"/>
      <c r="AK8844" s="35"/>
    </row>
    <row r="8845" spans="33:37">
      <c r="AG8845"/>
      <c r="AK8845" s="35"/>
    </row>
    <row r="8846" spans="33:37">
      <c r="AG8846"/>
      <c r="AK8846" s="35"/>
    </row>
    <row r="8847" spans="33:37">
      <c r="AG8847"/>
      <c r="AK8847" s="35"/>
    </row>
    <row r="8848" spans="33:37">
      <c r="AG8848"/>
      <c r="AK8848" s="35"/>
    </row>
    <row r="8849" spans="33:37">
      <c r="AG8849"/>
      <c r="AK8849" s="35"/>
    </row>
    <row r="8850" spans="33:37">
      <c r="AG8850"/>
      <c r="AK8850" s="35"/>
    </row>
    <row r="8851" spans="33:37">
      <c r="AG8851"/>
      <c r="AK8851" s="35"/>
    </row>
    <row r="8852" spans="33:37">
      <c r="AG8852"/>
      <c r="AK8852" s="35"/>
    </row>
    <row r="8853" spans="33:37">
      <c r="AG8853"/>
      <c r="AK8853" s="35"/>
    </row>
    <row r="8854" spans="33:37">
      <c r="AG8854"/>
      <c r="AK8854" s="35"/>
    </row>
    <row r="8855" spans="33:37">
      <c r="AG8855"/>
      <c r="AK8855" s="35"/>
    </row>
    <row r="8856" spans="33:37">
      <c r="AG8856"/>
      <c r="AK8856" s="35"/>
    </row>
    <row r="8857" spans="33:37">
      <c r="AG8857"/>
      <c r="AK8857" s="35"/>
    </row>
    <row r="8858" spans="33:37">
      <c r="AG8858"/>
      <c r="AK8858" s="35"/>
    </row>
    <row r="8859" spans="33:37">
      <c r="AG8859"/>
      <c r="AK8859" s="35"/>
    </row>
    <row r="8860" spans="33:37">
      <c r="AG8860"/>
      <c r="AK8860" s="35"/>
    </row>
    <row r="8861" spans="33:37">
      <c r="AG8861"/>
      <c r="AK8861" s="35"/>
    </row>
    <row r="8862" spans="33:37">
      <c r="AG8862"/>
      <c r="AK8862" s="35"/>
    </row>
    <row r="8863" spans="33:37">
      <c r="AG8863"/>
      <c r="AK8863" s="35"/>
    </row>
    <row r="8864" spans="33:37">
      <c r="AG8864"/>
      <c r="AK8864" s="35"/>
    </row>
    <row r="8865" spans="33:37">
      <c r="AG8865"/>
      <c r="AK8865" s="35"/>
    </row>
    <row r="8866" spans="33:37">
      <c r="AG8866"/>
      <c r="AK8866" s="35"/>
    </row>
    <row r="8867" spans="33:37">
      <c r="AG8867"/>
      <c r="AK8867" s="35"/>
    </row>
    <row r="8868" spans="33:37">
      <c r="AG8868"/>
      <c r="AK8868" s="35"/>
    </row>
    <row r="8869" spans="33:37">
      <c r="AG8869"/>
      <c r="AK8869" s="35"/>
    </row>
    <row r="8870" spans="33:37">
      <c r="AG8870"/>
      <c r="AK8870" s="35"/>
    </row>
    <row r="8871" spans="33:37">
      <c r="AG8871"/>
      <c r="AK8871" s="35"/>
    </row>
    <row r="8872" spans="33:37">
      <c r="AG8872"/>
      <c r="AK8872" s="35"/>
    </row>
    <row r="8873" spans="33:37">
      <c r="AG8873"/>
      <c r="AK8873" s="35"/>
    </row>
    <row r="8874" spans="33:37">
      <c r="AG8874"/>
      <c r="AK8874" s="35"/>
    </row>
    <row r="8875" spans="33:37">
      <c r="AG8875"/>
      <c r="AK8875" s="35"/>
    </row>
    <row r="8876" spans="33:37">
      <c r="AG8876"/>
      <c r="AK8876" s="35"/>
    </row>
    <row r="8877" spans="33:37">
      <c r="AG8877"/>
      <c r="AK8877" s="35"/>
    </row>
    <row r="8878" spans="33:37">
      <c r="AG8878"/>
      <c r="AK8878" s="35"/>
    </row>
    <row r="8879" spans="33:37">
      <c r="AG8879"/>
      <c r="AK8879" s="35"/>
    </row>
    <row r="8880" spans="33:37">
      <c r="AG8880"/>
      <c r="AK8880" s="35"/>
    </row>
    <row r="8881" spans="33:37">
      <c r="AG8881"/>
      <c r="AK8881" s="35"/>
    </row>
    <row r="8882" spans="33:37">
      <c r="AG8882"/>
      <c r="AK8882" s="35"/>
    </row>
    <row r="8883" spans="33:37">
      <c r="AG8883"/>
      <c r="AK8883" s="35"/>
    </row>
    <row r="8884" spans="33:37">
      <c r="AG8884"/>
      <c r="AK8884" s="35"/>
    </row>
    <row r="8885" spans="33:37">
      <c r="AG8885"/>
      <c r="AK8885" s="35"/>
    </row>
    <row r="8886" spans="33:37">
      <c r="AG8886"/>
      <c r="AK8886" s="35"/>
    </row>
    <row r="8887" spans="33:37">
      <c r="AG8887"/>
      <c r="AK8887" s="35"/>
    </row>
    <row r="8888" spans="33:37">
      <c r="AG8888"/>
      <c r="AK8888" s="35"/>
    </row>
    <row r="8889" spans="33:37">
      <c r="AG8889"/>
      <c r="AK8889" s="35"/>
    </row>
    <row r="8890" spans="33:37">
      <c r="AG8890"/>
      <c r="AK8890" s="35"/>
    </row>
    <row r="8891" spans="33:37">
      <c r="AG8891"/>
      <c r="AK8891" s="35"/>
    </row>
    <row r="8892" spans="33:37">
      <c r="AG8892"/>
      <c r="AK8892" s="35"/>
    </row>
    <row r="8893" spans="33:37">
      <c r="AG8893"/>
      <c r="AK8893" s="35"/>
    </row>
    <row r="8894" spans="33:37">
      <c r="AG8894"/>
      <c r="AK8894" s="35"/>
    </row>
    <row r="8895" spans="33:37">
      <c r="AG8895"/>
      <c r="AK8895" s="35"/>
    </row>
    <row r="8896" spans="33:37">
      <c r="AG8896"/>
      <c r="AK8896" s="35"/>
    </row>
    <row r="8897" spans="33:37">
      <c r="AG8897"/>
      <c r="AK8897" s="35"/>
    </row>
    <row r="8898" spans="33:37">
      <c r="AG8898"/>
      <c r="AK8898" s="35"/>
    </row>
    <row r="8899" spans="33:37">
      <c r="AG8899"/>
      <c r="AK8899" s="35"/>
    </row>
    <row r="8900" spans="33:37">
      <c r="AG8900"/>
      <c r="AK8900" s="35"/>
    </row>
    <row r="8901" spans="33:37">
      <c r="AG8901"/>
      <c r="AK8901" s="35"/>
    </row>
    <row r="8902" spans="33:37">
      <c r="AG8902"/>
      <c r="AK8902" s="35"/>
    </row>
    <row r="8903" spans="33:37">
      <c r="AG8903"/>
      <c r="AK8903" s="35"/>
    </row>
    <row r="8904" spans="33:37">
      <c r="AG8904"/>
      <c r="AK8904" s="35"/>
    </row>
    <row r="8905" spans="33:37">
      <c r="AG8905"/>
      <c r="AK8905" s="35"/>
    </row>
    <row r="8906" spans="33:37">
      <c r="AG8906"/>
      <c r="AK8906" s="35"/>
    </row>
    <row r="8907" spans="33:37">
      <c r="AG8907"/>
      <c r="AK8907" s="35"/>
    </row>
    <row r="8908" spans="33:37">
      <c r="AG8908"/>
      <c r="AK8908" s="35"/>
    </row>
    <row r="8909" spans="33:37">
      <c r="AG8909"/>
      <c r="AK8909" s="35"/>
    </row>
    <row r="8910" spans="33:37">
      <c r="AG8910"/>
      <c r="AK8910" s="35"/>
    </row>
    <row r="8911" spans="33:37">
      <c r="AG8911"/>
      <c r="AK8911" s="35"/>
    </row>
    <row r="8912" spans="33:37">
      <c r="AG8912"/>
      <c r="AK8912" s="35"/>
    </row>
    <row r="8913" spans="33:37">
      <c r="AG8913"/>
      <c r="AK8913" s="35"/>
    </row>
    <row r="8914" spans="33:37">
      <c r="AG8914"/>
      <c r="AK8914" s="35"/>
    </row>
    <row r="8915" spans="33:37">
      <c r="AG8915"/>
      <c r="AK8915" s="35"/>
    </row>
    <row r="8916" spans="33:37">
      <c r="AG8916"/>
      <c r="AK8916" s="35"/>
    </row>
    <row r="8917" spans="33:37">
      <c r="AG8917"/>
      <c r="AK8917" s="35"/>
    </row>
    <row r="8918" spans="33:37">
      <c r="AG8918"/>
      <c r="AK8918" s="35"/>
    </row>
    <row r="8919" spans="33:37">
      <c r="AG8919"/>
      <c r="AK8919" s="35"/>
    </row>
    <row r="8920" spans="33:37">
      <c r="AG8920"/>
      <c r="AK8920" s="35"/>
    </row>
    <row r="8921" spans="33:37">
      <c r="AG8921"/>
      <c r="AK8921" s="35"/>
    </row>
    <row r="8922" spans="33:37">
      <c r="AG8922"/>
      <c r="AK8922" s="35"/>
    </row>
    <row r="8923" spans="33:37">
      <c r="AG8923"/>
      <c r="AK8923" s="35"/>
    </row>
    <row r="8924" spans="33:37">
      <c r="AG8924"/>
      <c r="AK8924" s="35"/>
    </row>
    <row r="8925" spans="33:37">
      <c r="AG8925"/>
      <c r="AK8925" s="35"/>
    </row>
    <row r="8926" spans="33:37">
      <c r="AG8926"/>
      <c r="AK8926" s="35"/>
    </row>
    <row r="8927" spans="33:37">
      <c r="AG8927"/>
      <c r="AK8927" s="35"/>
    </row>
    <row r="8928" spans="33:37">
      <c r="AG8928"/>
      <c r="AK8928" s="35"/>
    </row>
    <row r="8929" spans="33:37">
      <c r="AG8929"/>
      <c r="AK8929" s="35"/>
    </row>
    <row r="8930" spans="33:37">
      <c r="AG8930"/>
      <c r="AK8930" s="35"/>
    </row>
    <row r="8931" spans="33:37">
      <c r="AG8931"/>
      <c r="AK8931" s="35"/>
    </row>
    <row r="8932" spans="33:37">
      <c r="AG8932"/>
      <c r="AK8932" s="35"/>
    </row>
    <row r="8933" spans="33:37">
      <c r="AG8933"/>
      <c r="AK8933" s="35"/>
    </row>
    <row r="8934" spans="33:37">
      <c r="AG8934"/>
      <c r="AK8934" s="35"/>
    </row>
    <row r="8935" spans="33:37">
      <c r="AG8935"/>
      <c r="AK8935" s="35"/>
    </row>
    <row r="8936" spans="33:37">
      <c r="AG8936"/>
      <c r="AK8936" s="35"/>
    </row>
    <row r="8937" spans="33:37">
      <c r="AG8937"/>
      <c r="AK8937" s="35"/>
    </row>
    <row r="8938" spans="33:37">
      <c r="AG8938"/>
      <c r="AK8938" s="35"/>
    </row>
    <row r="8939" spans="33:37">
      <c r="AG8939"/>
      <c r="AK8939" s="35"/>
    </row>
    <row r="8940" spans="33:37">
      <c r="AG8940"/>
      <c r="AK8940" s="35"/>
    </row>
    <row r="8941" spans="33:37">
      <c r="AG8941"/>
      <c r="AK8941" s="35"/>
    </row>
    <row r="8942" spans="33:37">
      <c r="AG8942"/>
      <c r="AK8942" s="35"/>
    </row>
    <row r="8943" spans="33:37">
      <c r="AG8943"/>
      <c r="AK8943" s="35"/>
    </row>
    <row r="8944" spans="33:37">
      <c r="AG8944"/>
      <c r="AK8944" s="35"/>
    </row>
    <row r="8945" spans="33:37">
      <c r="AG8945"/>
      <c r="AK8945" s="35"/>
    </row>
    <row r="8946" spans="33:37">
      <c r="AG8946"/>
      <c r="AK8946" s="35"/>
    </row>
    <row r="8947" spans="33:37">
      <c r="AG8947"/>
      <c r="AK8947" s="35"/>
    </row>
    <row r="8948" spans="33:37">
      <c r="AG8948"/>
      <c r="AK8948" s="35"/>
    </row>
    <row r="8949" spans="33:37">
      <c r="AG8949"/>
      <c r="AK8949" s="35"/>
    </row>
    <row r="8950" spans="33:37">
      <c r="AG8950"/>
      <c r="AK8950" s="35"/>
    </row>
    <row r="8951" spans="33:37">
      <c r="AG8951"/>
      <c r="AK8951" s="35"/>
    </row>
    <row r="8952" spans="33:37">
      <c r="AG8952"/>
      <c r="AK8952" s="35"/>
    </row>
    <row r="8953" spans="33:37">
      <c r="AG8953"/>
      <c r="AK8953" s="35"/>
    </row>
    <row r="8954" spans="33:37">
      <c r="AG8954"/>
      <c r="AK8954" s="35"/>
    </row>
    <row r="8955" spans="33:37">
      <c r="AG8955"/>
      <c r="AK8955" s="35"/>
    </row>
    <row r="8956" spans="33:37">
      <c r="AG8956"/>
      <c r="AK8956" s="35"/>
    </row>
    <row r="8957" spans="33:37">
      <c r="AG8957"/>
      <c r="AK8957" s="35"/>
    </row>
    <row r="8958" spans="33:37">
      <c r="AG8958"/>
      <c r="AK8958" s="35"/>
    </row>
    <row r="8959" spans="33:37">
      <c r="AG8959"/>
      <c r="AK8959" s="35"/>
    </row>
    <row r="8960" spans="33:37">
      <c r="AG8960"/>
      <c r="AK8960" s="35"/>
    </row>
    <row r="8961" spans="33:37">
      <c r="AG8961"/>
      <c r="AK8961" s="35"/>
    </row>
    <row r="8962" spans="33:37">
      <c r="AG8962"/>
      <c r="AK8962" s="35"/>
    </row>
    <row r="8963" spans="33:37">
      <c r="AG8963"/>
      <c r="AK8963" s="35"/>
    </row>
    <row r="8964" spans="33:37">
      <c r="AG8964"/>
      <c r="AK8964" s="35"/>
    </row>
    <row r="8965" spans="33:37">
      <c r="AG8965"/>
      <c r="AK8965" s="35"/>
    </row>
    <row r="8966" spans="33:37">
      <c r="AG8966"/>
      <c r="AK8966" s="35"/>
    </row>
    <row r="8967" spans="33:37">
      <c r="AG8967"/>
      <c r="AK8967" s="35"/>
    </row>
    <row r="8968" spans="33:37">
      <c r="AG8968"/>
      <c r="AK8968" s="35"/>
    </row>
    <row r="8969" spans="33:37">
      <c r="AG8969"/>
      <c r="AK8969" s="35"/>
    </row>
    <row r="8970" spans="33:37">
      <c r="AG8970"/>
      <c r="AK8970" s="35"/>
    </row>
    <row r="8971" spans="33:37">
      <c r="AG8971"/>
      <c r="AK8971" s="35"/>
    </row>
    <row r="8972" spans="33:37">
      <c r="AG8972"/>
      <c r="AK8972" s="35"/>
    </row>
    <row r="8973" spans="33:37">
      <c r="AG8973"/>
      <c r="AK8973" s="35"/>
    </row>
    <row r="8974" spans="33:37">
      <c r="AG8974"/>
      <c r="AK8974" s="35"/>
    </row>
    <row r="8975" spans="33:37">
      <c r="AG8975"/>
      <c r="AK8975" s="35"/>
    </row>
    <row r="8976" spans="33:37">
      <c r="AG8976"/>
      <c r="AK8976" s="35"/>
    </row>
    <row r="8977" spans="33:37">
      <c r="AG8977"/>
      <c r="AK8977" s="35"/>
    </row>
    <row r="8978" spans="33:37">
      <c r="AG8978"/>
      <c r="AK8978" s="35"/>
    </row>
    <row r="8979" spans="33:37">
      <c r="AG8979"/>
      <c r="AK8979" s="35"/>
    </row>
    <row r="8980" spans="33:37">
      <c r="AG8980"/>
      <c r="AK8980" s="35"/>
    </row>
    <row r="8981" spans="33:37">
      <c r="AG8981"/>
      <c r="AK8981" s="35"/>
    </row>
    <row r="8982" spans="33:37">
      <c r="AG8982"/>
      <c r="AK8982" s="35"/>
    </row>
    <row r="8983" spans="33:37">
      <c r="AG8983"/>
      <c r="AK8983" s="35"/>
    </row>
    <row r="8984" spans="33:37">
      <c r="AG8984"/>
      <c r="AK8984" s="35"/>
    </row>
    <row r="8985" spans="33:37">
      <c r="AG8985"/>
      <c r="AK8985" s="35"/>
    </row>
    <row r="8986" spans="33:37">
      <c r="AG8986"/>
      <c r="AK8986" s="35"/>
    </row>
    <row r="8987" spans="33:37">
      <c r="AG8987"/>
      <c r="AK8987" s="35"/>
    </row>
    <row r="8988" spans="33:37">
      <c r="AG8988"/>
      <c r="AK8988" s="35"/>
    </row>
    <row r="8989" spans="33:37">
      <c r="AG8989"/>
      <c r="AK8989" s="35"/>
    </row>
    <row r="8990" spans="33:37">
      <c r="AG8990"/>
      <c r="AK8990" s="35"/>
    </row>
    <row r="8991" spans="33:37">
      <c r="AG8991"/>
      <c r="AK8991" s="35"/>
    </row>
    <row r="8992" spans="33:37">
      <c r="AG8992"/>
      <c r="AK8992" s="35"/>
    </row>
    <row r="8993" spans="33:37">
      <c r="AG8993"/>
      <c r="AK8993" s="35"/>
    </row>
    <row r="8994" spans="33:37">
      <c r="AG8994"/>
      <c r="AK8994" s="35"/>
    </row>
    <row r="8995" spans="33:37">
      <c r="AG8995"/>
      <c r="AK8995" s="35"/>
    </row>
    <row r="8996" spans="33:37">
      <c r="AG8996"/>
      <c r="AK8996" s="35"/>
    </row>
    <row r="8997" spans="33:37">
      <c r="AG8997"/>
      <c r="AK8997" s="35"/>
    </row>
    <row r="8998" spans="33:37">
      <c r="AG8998"/>
      <c r="AK8998" s="35"/>
    </row>
    <row r="8999" spans="33:37">
      <c r="AG8999"/>
      <c r="AK8999" s="35"/>
    </row>
    <row r="9000" spans="33:37">
      <c r="AG9000"/>
      <c r="AK9000" s="35"/>
    </row>
    <row r="9001" spans="33:37">
      <c r="AG9001"/>
      <c r="AK9001" s="35"/>
    </row>
    <row r="9002" spans="33:37">
      <c r="AG9002"/>
      <c r="AK9002" s="35"/>
    </row>
    <row r="9003" spans="33:37">
      <c r="AG9003"/>
      <c r="AK9003" s="35"/>
    </row>
    <row r="9004" spans="33:37">
      <c r="AG9004"/>
      <c r="AK9004" s="35"/>
    </row>
    <row r="9005" spans="33:37">
      <c r="AG9005"/>
      <c r="AK9005" s="35"/>
    </row>
    <row r="9006" spans="33:37">
      <c r="AG9006"/>
      <c r="AK9006" s="35"/>
    </row>
    <row r="9007" spans="33:37">
      <c r="AG9007"/>
      <c r="AK9007" s="35"/>
    </row>
    <row r="9008" spans="33:37">
      <c r="AG9008"/>
      <c r="AK9008" s="35"/>
    </row>
    <row r="9009" spans="33:37">
      <c r="AG9009"/>
      <c r="AK9009" s="35"/>
    </row>
    <row r="9010" spans="33:37">
      <c r="AG9010"/>
      <c r="AK9010" s="35"/>
    </row>
    <row r="9011" spans="33:37">
      <c r="AG9011"/>
      <c r="AK9011" s="35"/>
    </row>
    <row r="9012" spans="33:37">
      <c r="AG9012"/>
      <c r="AK9012" s="35"/>
    </row>
    <row r="9013" spans="33:37">
      <c r="AG9013"/>
      <c r="AK9013" s="35"/>
    </row>
    <row r="9014" spans="33:37">
      <c r="AG9014"/>
      <c r="AK9014" s="35"/>
    </row>
    <row r="9015" spans="33:37">
      <c r="AG9015"/>
      <c r="AK9015" s="35"/>
    </row>
    <row r="9016" spans="33:37">
      <c r="AG9016"/>
      <c r="AK9016" s="35"/>
    </row>
    <row r="9017" spans="33:37">
      <c r="AG9017"/>
      <c r="AK9017" s="35"/>
    </row>
    <row r="9018" spans="33:37">
      <c r="AG9018"/>
      <c r="AK9018" s="35"/>
    </row>
    <row r="9019" spans="33:37">
      <c r="AG9019"/>
      <c r="AK9019" s="35"/>
    </row>
    <row r="9020" spans="33:37">
      <c r="AG9020"/>
      <c r="AK9020" s="35"/>
    </row>
    <row r="9021" spans="33:37">
      <c r="AG9021"/>
      <c r="AK9021" s="35"/>
    </row>
    <row r="9022" spans="33:37">
      <c r="AG9022"/>
      <c r="AK9022" s="35"/>
    </row>
    <row r="9023" spans="33:37">
      <c r="AG9023"/>
      <c r="AK9023" s="35"/>
    </row>
    <row r="9024" spans="33:37">
      <c r="AG9024"/>
      <c r="AK9024" s="35"/>
    </row>
    <row r="9025" spans="33:37">
      <c r="AG9025"/>
      <c r="AK9025" s="35"/>
    </row>
    <row r="9026" spans="33:37">
      <c r="AG9026"/>
      <c r="AK9026" s="35"/>
    </row>
    <row r="9027" spans="33:37">
      <c r="AG9027"/>
      <c r="AK9027" s="35"/>
    </row>
    <row r="9028" spans="33:37">
      <c r="AG9028"/>
      <c r="AK9028" s="35"/>
    </row>
    <row r="9029" spans="33:37">
      <c r="AG9029"/>
      <c r="AK9029" s="35"/>
    </row>
    <row r="9030" spans="33:37">
      <c r="AG9030"/>
      <c r="AK9030" s="35"/>
    </row>
    <row r="9031" spans="33:37">
      <c r="AG9031"/>
      <c r="AK9031" s="35"/>
    </row>
    <row r="9032" spans="33:37">
      <c r="AG9032"/>
      <c r="AK9032" s="35"/>
    </row>
    <row r="9033" spans="33:37">
      <c r="AG9033"/>
      <c r="AK9033" s="35"/>
    </row>
    <row r="9034" spans="33:37">
      <c r="AG9034"/>
      <c r="AK9034" s="35"/>
    </row>
    <row r="9035" spans="33:37">
      <c r="AG9035"/>
      <c r="AK9035" s="35"/>
    </row>
    <row r="9036" spans="33:37">
      <c r="AG9036"/>
      <c r="AK9036" s="35"/>
    </row>
    <row r="9037" spans="33:37">
      <c r="AG9037"/>
      <c r="AK9037" s="35"/>
    </row>
    <row r="9038" spans="33:37">
      <c r="AG9038"/>
      <c r="AK9038" s="35"/>
    </row>
    <row r="9039" spans="33:37">
      <c r="AG9039"/>
      <c r="AK9039" s="35"/>
    </row>
    <row r="9040" spans="33:37">
      <c r="AG9040"/>
      <c r="AK9040" s="35"/>
    </row>
    <row r="9041" spans="33:37">
      <c r="AG9041"/>
      <c r="AK9041" s="35"/>
    </row>
    <row r="9042" spans="33:37">
      <c r="AG9042"/>
      <c r="AK9042" s="35"/>
    </row>
    <row r="9043" spans="33:37">
      <c r="AG9043"/>
      <c r="AK9043" s="35"/>
    </row>
    <row r="9044" spans="33:37">
      <c r="AG9044"/>
      <c r="AK9044" s="35"/>
    </row>
    <row r="9045" spans="33:37">
      <c r="AG9045"/>
      <c r="AK9045" s="35"/>
    </row>
    <row r="9046" spans="33:37">
      <c r="AG9046"/>
      <c r="AK9046" s="35"/>
    </row>
    <row r="9047" spans="33:37">
      <c r="AG9047"/>
      <c r="AK9047" s="35"/>
    </row>
    <row r="9048" spans="33:37">
      <c r="AG9048"/>
      <c r="AK9048" s="35"/>
    </row>
    <row r="9049" spans="33:37">
      <c r="AG9049"/>
      <c r="AK9049" s="35"/>
    </row>
    <row r="9050" spans="33:37">
      <c r="AG9050"/>
      <c r="AK9050" s="35"/>
    </row>
    <row r="9051" spans="33:37">
      <c r="AG9051"/>
      <c r="AK9051" s="35"/>
    </row>
    <row r="9052" spans="33:37">
      <c r="AG9052"/>
      <c r="AK9052" s="35"/>
    </row>
    <row r="9053" spans="33:37">
      <c r="AG9053"/>
      <c r="AK9053" s="35"/>
    </row>
    <row r="9054" spans="33:37">
      <c r="AG9054"/>
      <c r="AK9054" s="35"/>
    </row>
    <row r="9055" spans="33:37">
      <c r="AG9055"/>
      <c r="AK9055" s="35"/>
    </row>
    <row r="9056" spans="33:37">
      <c r="AG9056"/>
      <c r="AK9056" s="35"/>
    </row>
    <row r="9057" spans="33:37">
      <c r="AG9057"/>
      <c r="AK9057" s="35"/>
    </row>
    <row r="9058" spans="33:37">
      <c r="AG9058"/>
      <c r="AK9058" s="35"/>
    </row>
    <row r="9059" spans="33:37">
      <c r="AG9059"/>
      <c r="AK9059" s="35"/>
    </row>
    <row r="9060" spans="33:37">
      <c r="AG9060"/>
      <c r="AK9060" s="35"/>
    </row>
    <row r="9061" spans="33:37">
      <c r="AG9061"/>
      <c r="AK9061" s="35"/>
    </row>
    <row r="9062" spans="33:37">
      <c r="AG9062"/>
      <c r="AK9062" s="35"/>
    </row>
    <row r="9063" spans="33:37">
      <c r="AG9063"/>
      <c r="AK9063" s="35"/>
    </row>
    <row r="9064" spans="33:37">
      <c r="AG9064"/>
      <c r="AK9064" s="35"/>
    </row>
    <row r="9065" spans="33:37">
      <c r="AG9065"/>
      <c r="AK9065" s="35"/>
    </row>
    <row r="9066" spans="33:37">
      <c r="AG9066"/>
      <c r="AK9066" s="35"/>
    </row>
    <row r="9067" spans="33:37">
      <c r="AG9067"/>
      <c r="AK9067" s="35"/>
    </row>
    <row r="9068" spans="33:37">
      <c r="AG9068"/>
      <c r="AK9068" s="35"/>
    </row>
    <row r="9069" spans="33:37">
      <c r="AG9069"/>
      <c r="AK9069" s="35"/>
    </row>
    <row r="9070" spans="33:37">
      <c r="AG9070"/>
      <c r="AK9070" s="35"/>
    </row>
    <row r="9071" spans="33:37">
      <c r="AG9071"/>
      <c r="AK9071" s="35"/>
    </row>
    <row r="9072" spans="33:37">
      <c r="AG9072"/>
      <c r="AK9072" s="35"/>
    </row>
    <row r="9073" spans="33:37">
      <c r="AG9073"/>
      <c r="AK9073" s="35"/>
    </row>
    <row r="9074" spans="33:37">
      <c r="AG9074"/>
      <c r="AK9074" s="35"/>
    </row>
    <row r="9075" spans="33:37">
      <c r="AG9075"/>
      <c r="AK9075" s="35"/>
    </row>
    <row r="9076" spans="33:37">
      <c r="AG9076"/>
      <c r="AK9076" s="35"/>
    </row>
    <row r="9077" spans="33:37">
      <c r="AG9077"/>
      <c r="AK9077" s="35"/>
    </row>
    <row r="9078" spans="33:37">
      <c r="AG9078"/>
      <c r="AK9078" s="35"/>
    </row>
    <row r="9079" spans="33:37">
      <c r="AG9079"/>
      <c r="AK9079" s="35"/>
    </row>
    <row r="9080" spans="33:37">
      <c r="AG9080"/>
      <c r="AK9080" s="35"/>
    </row>
    <row r="9081" spans="33:37">
      <c r="AG9081"/>
      <c r="AK9081" s="35"/>
    </row>
    <row r="9082" spans="33:37">
      <c r="AG9082"/>
      <c r="AK9082" s="35"/>
    </row>
    <row r="9083" spans="33:37">
      <c r="AG9083"/>
      <c r="AK9083" s="35"/>
    </row>
    <row r="9084" spans="33:37">
      <c r="AG9084"/>
      <c r="AK9084" s="35"/>
    </row>
    <row r="9085" spans="33:37">
      <c r="AG9085"/>
      <c r="AK9085" s="35"/>
    </row>
    <row r="9086" spans="33:37">
      <c r="AG9086"/>
      <c r="AK9086" s="35"/>
    </row>
    <row r="9087" spans="33:37">
      <c r="AG9087"/>
      <c r="AK9087" s="35"/>
    </row>
    <row r="9088" spans="33:37">
      <c r="AG9088"/>
      <c r="AK9088" s="35"/>
    </row>
    <row r="9089" spans="33:37">
      <c r="AG9089"/>
      <c r="AK9089" s="35"/>
    </row>
    <row r="9090" spans="33:37">
      <c r="AG9090"/>
      <c r="AK9090" s="35"/>
    </row>
    <row r="9091" spans="33:37">
      <c r="AG9091"/>
      <c r="AK9091" s="35"/>
    </row>
    <row r="9092" spans="33:37">
      <c r="AG9092"/>
      <c r="AK9092" s="35"/>
    </row>
    <row r="9093" spans="33:37">
      <c r="AG9093"/>
      <c r="AK9093" s="35"/>
    </row>
    <row r="9094" spans="33:37">
      <c r="AG9094"/>
      <c r="AK9094" s="35"/>
    </row>
    <row r="9095" spans="33:37">
      <c r="AG9095"/>
      <c r="AK9095" s="35"/>
    </row>
    <row r="9096" spans="33:37">
      <c r="AG9096"/>
      <c r="AK9096" s="35"/>
    </row>
    <row r="9097" spans="33:37">
      <c r="AG9097"/>
      <c r="AK9097" s="35"/>
    </row>
    <row r="9098" spans="33:37">
      <c r="AG9098"/>
      <c r="AK9098" s="35"/>
    </row>
    <row r="9099" spans="33:37">
      <c r="AG9099"/>
      <c r="AK9099" s="35"/>
    </row>
    <row r="9100" spans="33:37">
      <c r="AG9100"/>
      <c r="AK9100" s="35"/>
    </row>
    <row r="9101" spans="33:37">
      <c r="AG9101"/>
      <c r="AK9101" s="35"/>
    </row>
    <row r="9102" spans="33:37">
      <c r="AG9102"/>
      <c r="AK9102" s="35"/>
    </row>
    <row r="9103" spans="33:37">
      <c r="AG9103"/>
      <c r="AK9103" s="35"/>
    </row>
    <row r="9104" spans="33:37">
      <c r="AG9104"/>
      <c r="AK9104" s="35"/>
    </row>
    <row r="9105" spans="33:37">
      <c r="AG9105"/>
      <c r="AK9105" s="35"/>
    </row>
    <row r="9106" spans="33:37">
      <c r="AG9106"/>
      <c r="AK9106" s="35"/>
    </row>
    <row r="9107" spans="33:37">
      <c r="AG9107"/>
      <c r="AK9107" s="35"/>
    </row>
    <row r="9108" spans="33:37">
      <c r="AG9108"/>
      <c r="AK9108" s="35"/>
    </row>
    <row r="9109" spans="33:37">
      <c r="AG9109"/>
      <c r="AK9109" s="35"/>
    </row>
    <row r="9110" spans="33:37">
      <c r="AG9110"/>
      <c r="AK9110" s="35"/>
    </row>
    <row r="9111" spans="33:37">
      <c r="AG9111"/>
      <c r="AK9111" s="35"/>
    </row>
    <row r="9112" spans="33:37">
      <c r="AG9112"/>
      <c r="AK9112" s="35"/>
    </row>
    <row r="9113" spans="33:37">
      <c r="AG9113"/>
      <c r="AK9113" s="35"/>
    </row>
    <row r="9114" spans="33:37">
      <c r="AG9114"/>
      <c r="AK9114" s="35"/>
    </row>
    <row r="9115" spans="33:37">
      <c r="AG9115"/>
      <c r="AK9115" s="35"/>
    </row>
    <row r="9116" spans="33:37">
      <c r="AG9116"/>
      <c r="AK9116" s="35"/>
    </row>
    <row r="9117" spans="33:37">
      <c r="AG9117"/>
      <c r="AK9117" s="35"/>
    </row>
    <row r="9118" spans="33:37">
      <c r="AG9118"/>
      <c r="AK9118" s="35"/>
    </row>
    <row r="9119" spans="33:37">
      <c r="AG9119"/>
      <c r="AK9119" s="35"/>
    </row>
    <row r="9120" spans="33:37">
      <c r="AG9120"/>
      <c r="AK9120" s="35"/>
    </row>
    <row r="9121" spans="33:37">
      <c r="AG9121"/>
      <c r="AK9121" s="35"/>
    </row>
    <row r="9122" spans="33:37">
      <c r="AG9122"/>
      <c r="AK9122" s="35"/>
    </row>
    <row r="9123" spans="33:37">
      <c r="AG9123"/>
      <c r="AK9123" s="35"/>
    </row>
    <row r="9124" spans="33:37">
      <c r="AG9124"/>
      <c r="AK9124" s="35"/>
    </row>
    <row r="9125" spans="33:37">
      <c r="AG9125"/>
      <c r="AK9125" s="35"/>
    </row>
    <row r="9126" spans="33:37">
      <c r="AG9126"/>
      <c r="AK9126" s="35"/>
    </row>
    <row r="9127" spans="33:37">
      <c r="AG9127"/>
      <c r="AK9127" s="35"/>
    </row>
    <row r="9128" spans="33:37">
      <c r="AG9128"/>
      <c r="AK9128" s="35"/>
    </row>
    <row r="9129" spans="33:37">
      <c r="AG9129"/>
      <c r="AK9129" s="35"/>
    </row>
    <row r="9130" spans="33:37">
      <c r="AG9130"/>
      <c r="AK9130" s="35"/>
    </row>
    <row r="9131" spans="33:37">
      <c r="AG9131"/>
      <c r="AK9131" s="35"/>
    </row>
    <row r="9132" spans="33:37">
      <c r="AG9132"/>
      <c r="AK9132" s="35"/>
    </row>
    <row r="9133" spans="33:37">
      <c r="AG9133"/>
      <c r="AK9133" s="35"/>
    </row>
    <row r="9134" spans="33:37">
      <c r="AG9134"/>
      <c r="AK9134" s="35"/>
    </row>
    <row r="9135" spans="33:37">
      <c r="AG9135"/>
      <c r="AK9135" s="35"/>
    </row>
    <row r="9136" spans="33:37">
      <c r="AG9136"/>
      <c r="AK9136" s="35"/>
    </row>
    <row r="9137" spans="33:37">
      <c r="AG9137"/>
      <c r="AK9137" s="35"/>
    </row>
    <row r="9138" spans="33:37">
      <c r="AG9138"/>
      <c r="AK9138" s="35"/>
    </row>
    <row r="9139" spans="33:37">
      <c r="AG9139"/>
      <c r="AK9139" s="35"/>
    </row>
    <row r="9140" spans="33:37">
      <c r="AG9140"/>
      <c r="AK9140" s="35"/>
    </row>
    <row r="9141" spans="33:37">
      <c r="AG9141"/>
      <c r="AK9141" s="35"/>
    </row>
    <row r="9142" spans="33:37">
      <c r="AG9142"/>
      <c r="AK9142" s="35"/>
    </row>
    <row r="9143" spans="33:37">
      <c r="AG9143"/>
      <c r="AK9143" s="35"/>
    </row>
    <row r="9144" spans="33:37">
      <c r="AG9144"/>
      <c r="AK9144" s="35"/>
    </row>
    <row r="9145" spans="33:37">
      <c r="AG9145"/>
      <c r="AK9145" s="35"/>
    </row>
    <row r="9146" spans="33:37">
      <c r="AG9146"/>
      <c r="AK9146" s="35"/>
    </row>
    <row r="9147" spans="33:37">
      <c r="AG9147"/>
      <c r="AK9147" s="35"/>
    </row>
    <row r="9148" spans="33:37">
      <c r="AG9148"/>
      <c r="AK9148" s="35"/>
    </row>
    <row r="9149" spans="33:37">
      <c r="AG9149"/>
      <c r="AK9149" s="35"/>
    </row>
    <row r="9150" spans="33:37">
      <c r="AG9150"/>
      <c r="AK9150" s="35"/>
    </row>
    <row r="9151" spans="33:37">
      <c r="AG9151"/>
      <c r="AK9151" s="35"/>
    </row>
    <row r="9152" spans="33:37">
      <c r="AG9152"/>
      <c r="AK9152" s="35"/>
    </row>
    <row r="9153" spans="33:37">
      <c r="AG9153"/>
      <c r="AK9153" s="35"/>
    </row>
    <row r="9154" spans="33:37">
      <c r="AG9154"/>
      <c r="AK9154" s="35"/>
    </row>
    <row r="9155" spans="33:37">
      <c r="AG9155"/>
      <c r="AK9155" s="35"/>
    </row>
    <row r="9156" spans="33:37">
      <c r="AG9156"/>
      <c r="AK9156" s="35"/>
    </row>
    <row r="9157" spans="33:37">
      <c r="AG9157"/>
      <c r="AK9157" s="35"/>
    </row>
    <row r="9158" spans="33:37">
      <c r="AG9158"/>
      <c r="AK9158" s="35"/>
    </row>
    <row r="9159" spans="33:37">
      <c r="AG9159"/>
      <c r="AK9159" s="35"/>
    </row>
    <row r="9160" spans="33:37">
      <c r="AG9160"/>
      <c r="AK9160" s="35"/>
    </row>
    <row r="9161" spans="33:37">
      <c r="AG9161"/>
      <c r="AK9161" s="35"/>
    </row>
    <row r="9162" spans="33:37">
      <c r="AG9162"/>
      <c r="AK9162" s="35"/>
    </row>
    <row r="9163" spans="33:37">
      <c r="AG9163"/>
      <c r="AK9163" s="35"/>
    </row>
    <row r="9164" spans="33:37">
      <c r="AG9164"/>
      <c r="AK9164" s="35"/>
    </row>
    <row r="9165" spans="33:37">
      <c r="AG9165"/>
      <c r="AK9165" s="35"/>
    </row>
    <row r="9166" spans="33:37">
      <c r="AG9166"/>
      <c r="AK9166" s="35"/>
    </row>
    <row r="9167" spans="33:37">
      <c r="AG9167"/>
      <c r="AK9167" s="35"/>
    </row>
    <row r="9168" spans="33:37">
      <c r="AG9168"/>
      <c r="AK9168" s="35"/>
    </row>
    <row r="9169" spans="33:37">
      <c r="AG9169"/>
      <c r="AK9169" s="35"/>
    </row>
    <row r="9170" spans="33:37">
      <c r="AG9170"/>
      <c r="AK9170" s="35"/>
    </row>
    <row r="9171" spans="33:37">
      <c r="AG9171"/>
      <c r="AK9171" s="35"/>
    </row>
    <row r="9172" spans="33:37">
      <c r="AG9172"/>
      <c r="AK9172" s="35"/>
    </row>
    <row r="9173" spans="33:37">
      <c r="AG9173"/>
      <c r="AK9173" s="35"/>
    </row>
    <row r="9174" spans="33:37">
      <c r="AG9174"/>
      <c r="AK9174" s="35"/>
    </row>
    <row r="9175" spans="33:37">
      <c r="AG9175"/>
      <c r="AK9175" s="35"/>
    </row>
    <row r="9176" spans="33:37">
      <c r="AG9176"/>
      <c r="AK9176" s="35"/>
    </row>
    <row r="9177" spans="33:37">
      <c r="AG9177"/>
      <c r="AK9177" s="35"/>
    </row>
    <row r="9178" spans="33:37">
      <c r="AG9178"/>
      <c r="AK9178" s="35"/>
    </row>
    <row r="9179" spans="33:37">
      <c r="AG9179"/>
      <c r="AK9179" s="35"/>
    </row>
    <row r="9180" spans="33:37">
      <c r="AG9180"/>
      <c r="AK9180" s="35"/>
    </row>
    <row r="9181" spans="33:37">
      <c r="AG9181"/>
      <c r="AK9181" s="35"/>
    </row>
    <row r="9182" spans="33:37">
      <c r="AG9182"/>
      <c r="AK9182" s="35"/>
    </row>
    <row r="9183" spans="33:37">
      <c r="AG9183"/>
      <c r="AK9183" s="35"/>
    </row>
    <row r="9184" spans="33:37">
      <c r="AG9184"/>
      <c r="AK9184" s="35"/>
    </row>
    <row r="9185" spans="33:37">
      <c r="AG9185"/>
      <c r="AK9185" s="35"/>
    </row>
    <row r="9186" spans="33:37">
      <c r="AG9186"/>
      <c r="AK9186" s="35"/>
    </row>
    <row r="9187" spans="33:37">
      <c r="AG9187"/>
      <c r="AK9187" s="35"/>
    </row>
    <row r="9188" spans="33:37">
      <c r="AG9188"/>
      <c r="AK9188" s="35"/>
    </row>
    <row r="9189" spans="33:37">
      <c r="AG9189"/>
      <c r="AK9189" s="35"/>
    </row>
    <row r="9190" spans="33:37">
      <c r="AG9190"/>
      <c r="AK9190" s="35"/>
    </row>
    <row r="9191" spans="33:37">
      <c r="AG9191"/>
      <c r="AK9191" s="35"/>
    </row>
    <row r="9192" spans="33:37">
      <c r="AG9192"/>
      <c r="AK9192" s="35"/>
    </row>
    <row r="9193" spans="33:37">
      <c r="AG9193"/>
      <c r="AK9193" s="35"/>
    </row>
    <row r="9194" spans="33:37">
      <c r="AG9194"/>
      <c r="AK9194" s="35"/>
    </row>
    <row r="9195" spans="33:37">
      <c r="AG9195"/>
      <c r="AK9195" s="35"/>
    </row>
    <row r="9196" spans="33:37">
      <c r="AG9196"/>
      <c r="AK9196" s="35"/>
    </row>
    <row r="9197" spans="33:37">
      <c r="AG9197"/>
      <c r="AK9197" s="35"/>
    </row>
    <row r="9198" spans="33:37">
      <c r="AG9198"/>
      <c r="AK9198" s="35"/>
    </row>
    <row r="9199" spans="33:37">
      <c r="AG9199"/>
      <c r="AK9199" s="35"/>
    </row>
    <row r="9200" spans="33:37">
      <c r="AG9200"/>
      <c r="AK9200" s="35"/>
    </row>
    <row r="9201" spans="33:37">
      <c r="AG9201"/>
      <c r="AK9201" s="35"/>
    </row>
    <row r="9202" spans="33:37">
      <c r="AG9202"/>
      <c r="AK9202" s="35"/>
    </row>
    <row r="9203" spans="33:37">
      <c r="AG9203"/>
      <c r="AK9203" s="35"/>
    </row>
    <row r="9204" spans="33:37">
      <c r="AG9204"/>
      <c r="AK9204" s="35"/>
    </row>
    <row r="9205" spans="33:37">
      <c r="AG9205"/>
      <c r="AK9205" s="35"/>
    </row>
    <row r="9206" spans="33:37">
      <c r="AG9206"/>
      <c r="AK9206" s="35"/>
    </row>
    <row r="9207" spans="33:37">
      <c r="AG9207"/>
      <c r="AK9207" s="35"/>
    </row>
    <row r="9208" spans="33:37">
      <c r="AG9208"/>
      <c r="AK9208" s="35"/>
    </row>
  </sheetData>
  <mergeCells count="2">
    <mergeCell ref="K16:L16"/>
    <mergeCell ref="M16:O16"/>
  </mergeCells>
  <dataValidations disablePrompts="1" count="2">
    <dataValidation allowBlank="1" showInputMessage="1" showErrorMessage="1" promptTitle="Small" prompt="Use the small command to sort the cost.  In real world there may be plants with the same cost. _x000a__x000a_To fix this, you can make another column with the cost adjusted by a very small random number.  For example, (RAND()*.000001)" sqref="G19:G24"/>
    <dataValidation allowBlank="1" showInputMessage="1" showErrorMessage="1" promptTitle="Sort Key" prompt="To present the data and compute prices, you need to match the capacity and the plant names with the sorted column._x000a__x000a_To do this, first create a sort key using the MATCH function." sqref="H19:H24"/>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sheetPr codeName="Sheet7"/>
  <dimension ref="A2:AA40"/>
  <sheetViews>
    <sheetView showGridLines="0" topLeftCell="A5" workbookViewId="0">
      <selection activeCell="K29" sqref="K29"/>
    </sheetView>
  </sheetViews>
  <sheetFormatPr defaultRowHeight="15"/>
  <cols>
    <col min="2" max="2" width="15" customWidth="1"/>
    <col min="10" max="10" width="9.5703125" bestFit="1" customWidth="1"/>
    <col min="11" max="21" width="9.5703125" customWidth="1"/>
    <col min="22" max="22" width="10" bestFit="1" customWidth="1"/>
    <col min="23" max="23" width="10" customWidth="1"/>
    <col min="25" max="25" width="9.7109375" bestFit="1" customWidth="1"/>
    <col min="26" max="26" width="9.28515625" bestFit="1" customWidth="1"/>
  </cols>
  <sheetData>
    <row r="2" spans="2:27">
      <c r="I2" s="29" t="s">
        <v>111</v>
      </c>
      <c r="J2" s="29" t="s">
        <v>113</v>
      </c>
      <c r="K2" s="29" t="s">
        <v>115</v>
      </c>
      <c r="L2" s="29" t="s">
        <v>117</v>
      </c>
      <c r="M2" s="29" t="s">
        <v>77</v>
      </c>
      <c r="N2" s="29" t="s">
        <v>118</v>
      </c>
      <c r="O2" s="29" t="s">
        <v>120</v>
      </c>
      <c r="P2" s="29" t="s">
        <v>121</v>
      </c>
      <c r="Q2" s="29" t="s">
        <v>123</v>
      </c>
      <c r="R2" s="29" t="s">
        <v>123</v>
      </c>
      <c r="S2" s="29" t="s">
        <v>21</v>
      </c>
      <c r="T2" s="29"/>
      <c r="U2" s="29"/>
      <c r="V2" s="29" t="s">
        <v>30</v>
      </c>
    </row>
    <row r="3" spans="2:27">
      <c r="H3" s="29" t="s">
        <v>77</v>
      </c>
      <c r="I3" s="29" t="s">
        <v>112</v>
      </c>
      <c r="J3" s="29" t="s">
        <v>30</v>
      </c>
      <c r="K3" s="29" t="s">
        <v>116</v>
      </c>
      <c r="L3" s="29" t="s">
        <v>114</v>
      </c>
      <c r="M3" s="29" t="s">
        <v>21</v>
      </c>
      <c r="N3" s="29" t="s">
        <v>119</v>
      </c>
      <c r="O3" s="29" t="s">
        <v>122</v>
      </c>
      <c r="P3" s="29" t="s">
        <v>30</v>
      </c>
      <c r="Q3" s="29" t="s">
        <v>30</v>
      </c>
      <c r="R3" s="29" t="s">
        <v>77</v>
      </c>
      <c r="S3" s="29"/>
      <c r="T3" s="29"/>
      <c r="U3" s="29"/>
      <c r="V3" s="29" t="s">
        <v>114</v>
      </c>
      <c r="W3" s="29"/>
      <c r="Y3" t="s">
        <v>78</v>
      </c>
      <c r="Z3" t="s">
        <v>79</v>
      </c>
      <c r="AA3" t="s">
        <v>21</v>
      </c>
    </row>
    <row r="4" spans="2:27">
      <c r="B4" t="s">
        <v>20</v>
      </c>
      <c r="C4" s="43">
        <v>3000</v>
      </c>
      <c r="H4" s="44">
        <v>10</v>
      </c>
      <c r="I4" s="44" t="b">
        <f t="shared" ref="I4:I40" si="0">H4&gt;Cutoff_Price</f>
        <v>0</v>
      </c>
      <c r="J4" s="44">
        <f t="shared" ref="J4:J40" si="1">A</f>
        <v>3000</v>
      </c>
      <c r="K4" s="44"/>
      <c r="L4" s="44"/>
      <c r="M4" s="44"/>
      <c r="N4" s="44"/>
      <c r="O4" s="44"/>
      <c r="P4" s="44">
        <f>J4</f>
        <v>3000</v>
      </c>
      <c r="Q4" s="44"/>
      <c r="R4" s="44"/>
      <c r="S4" s="44"/>
      <c r="T4" s="44"/>
      <c r="U4" s="44"/>
      <c r="V4" s="26">
        <f t="shared" ref="V4:V40" si="2">IF(H4&lt;Cutoff_Price,A,EXP((LN(H4/H3)*Elasticity))*V3)</f>
        <v>3000</v>
      </c>
      <c r="W4" s="26"/>
      <c r="Y4" s="34"/>
      <c r="Z4" s="34"/>
    </row>
    <row r="5" spans="2:27">
      <c r="B5" t="s">
        <v>22</v>
      </c>
      <c r="C5" s="43">
        <v>60</v>
      </c>
      <c r="H5" s="26">
        <f>H4+4</f>
        <v>14</v>
      </c>
      <c r="I5" s="44" t="b">
        <f t="shared" si="0"/>
        <v>0</v>
      </c>
      <c r="J5" s="44">
        <f t="shared" si="1"/>
        <v>3000</v>
      </c>
      <c r="K5" s="44">
        <f>H5/H4</f>
        <v>1.4</v>
      </c>
      <c r="L5" s="44">
        <f>LN(K5)</f>
        <v>0.33647223662121289</v>
      </c>
      <c r="M5" s="44">
        <f t="shared" ref="M5:M40" si="3">Elasticity</f>
        <v>-0.3</v>
      </c>
      <c r="N5" s="44">
        <f>EXP(M5*L5)</f>
        <v>0.90398575994580921</v>
      </c>
      <c r="O5" s="44">
        <f>IF(I5,N5,1)</f>
        <v>1</v>
      </c>
      <c r="P5" s="44">
        <f>P4*O5</f>
        <v>3000</v>
      </c>
      <c r="Q5" s="44">
        <f>LN(P5/P4)</f>
        <v>0</v>
      </c>
      <c r="R5" s="44">
        <f>LN(H5/H4)</f>
        <v>0.33647223662121289</v>
      </c>
      <c r="S5" s="44">
        <f>Q5/R5</f>
        <v>0</v>
      </c>
      <c r="T5" s="44"/>
      <c r="U5" s="44"/>
      <c r="V5" s="26">
        <f t="shared" si="2"/>
        <v>3000</v>
      </c>
      <c r="W5" s="26"/>
      <c r="Y5" s="34">
        <f t="shared" ref="Y5:Y18" si="4">LN(V5/V4)</f>
        <v>0</v>
      </c>
      <c r="Z5" s="34">
        <f t="shared" ref="Z5:Z18" si="5">LN(H5/H4)</f>
        <v>0.33647223662121289</v>
      </c>
      <c r="AA5">
        <f t="shared" ref="AA5:AA19" si="6">Y5/Z5</f>
        <v>0</v>
      </c>
    </row>
    <row r="6" spans="2:27">
      <c r="B6" t="s">
        <v>21</v>
      </c>
      <c r="C6" s="43">
        <v>-0.3</v>
      </c>
      <c r="H6" s="26">
        <f t="shared" ref="H6:H40" si="7">H5+4</f>
        <v>18</v>
      </c>
      <c r="I6" s="44" t="b">
        <f t="shared" si="0"/>
        <v>0</v>
      </c>
      <c r="J6" s="44">
        <f t="shared" si="1"/>
        <v>3000</v>
      </c>
      <c r="K6" s="44">
        <f t="shared" ref="K6:K40" si="8">H6/H5</f>
        <v>1.2857142857142858</v>
      </c>
      <c r="L6" s="44">
        <f t="shared" ref="L6:L40" si="9">LN(K6)</f>
        <v>0.25131442828090617</v>
      </c>
      <c r="M6" s="44">
        <f t="shared" si="3"/>
        <v>-0.3</v>
      </c>
      <c r="N6" s="44">
        <f t="shared" ref="N6:N40" si="10">EXP(M6*L6)</f>
        <v>0.92737772276603103</v>
      </c>
      <c r="O6" s="44">
        <f t="shared" ref="O6:O40" si="11">IF(I6,N6,1)</f>
        <v>1</v>
      </c>
      <c r="P6" s="44">
        <f t="shared" ref="P6:P40" si="12">P5*O6</f>
        <v>3000</v>
      </c>
      <c r="Q6" s="44">
        <f t="shared" ref="Q6:Q40" si="13">LN(P6/P5)</f>
        <v>0</v>
      </c>
      <c r="R6" s="44">
        <f t="shared" ref="R6:R40" si="14">LN(H6/H5)</f>
        <v>0.25131442828090617</v>
      </c>
      <c r="S6" s="44">
        <f t="shared" ref="S6:S40" si="15">Q6/R6</f>
        <v>0</v>
      </c>
      <c r="T6" s="44"/>
      <c r="U6" s="44"/>
      <c r="V6" s="26">
        <f t="shared" si="2"/>
        <v>3000</v>
      </c>
      <c r="W6" s="26"/>
      <c r="Y6" s="34">
        <f t="shared" si="4"/>
        <v>0</v>
      </c>
      <c r="Z6" s="34">
        <f t="shared" si="5"/>
        <v>0.25131442828090617</v>
      </c>
      <c r="AA6">
        <f t="shared" si="6"/>
        <v>0</v>
      </c>
    </row>
    <row r="7" spans="2:27">
      <c r="H7" s="26">
        <f t="shared" si="7"/>
        <v>22</v>
      </c>
      <c r="I7" s="44" t="b">
        <f t="shared" si="0"/>
        <v>0</v>
      </c>
      <c r="J7" s="44">
        <f t="shared" si="1"/>
        <v>3000</v>
      </c>
      <c r="K7" s="44">
        <f t="shared" si="8"/>
        <v>1.2222222222222223</v>
      </c>
      <c r="L7" s="44">
        <f t="shared" si="9"/>
        <v>0.20067069546215124</v>
      </c>
      <c r="M7" s="44">
        <f t="shared" si="3"/>
        <v>-0.3</v>
      </c>
      <c r="N7" s="44">
        <f t="shared" si="10"/>
        <v>0.94157506148687231</v>
      </c>
      <c r="O7" s="44">
        <f t="shared" si="11"/>
        <v>1</v>
      </c>
      <c r="P7" s="44">
        <f t="shared" si="12"/>
        <v>3000</v>
      </c>
      <c r="Q7" s="44">
        <f t="shared" si="13"/>
        <v>0</v>
      </c>
      <c r="R7" s="44">
        <f t="shared" si="14"/>
        <v>0.20067069546215124</v>
      </c>
      <c r="S7" s="44">
        <f t="shared" si="15"/>
        <v>0</v>
      </c>
      <c r="T7" s="44"/>
      <c r="U7" s="44"/>
      <c r="V7" s="26">
        <f t="shared" si="2"/>
        <v>3000</v>
      </c>
      <c r="W7" s="26"/>
      <c r="Y7" s="34">
        <f t="shared" si="4"/>
        <v>0</v>
      </c>
      <c r="Z7" s="34">
        <f t="shared" si="5"/>
        <v>0.20067069546215124</v>
      </c>
      <c r="AA7">
        <f t="shared" si="6"/>
        <v>0</v>
      </c>
    </row>
    <row r="8" spans="2:27">
      <c r="H8" s="26">
        <f t="shared" si="7"/>
        <v>26</v>
      </c>
      <c r="I8" s="44" t="b">
        <f t="shared" si="0"/>
        <v>0</v>
      </c>
      <c r="J8" s="44">
        <f t="shared" si="1"/>
        <v>3000</v>
      </c>
      <c r="K8" s="44">
        <f t="shared" si="8"/>
        <v>1.1818181818181819</v>
      </c>
      <c r="L8" s="44">
        <f t="shared" si="9"/>
        <v>0.16705408466316624</v>
      </c>
      <c r="M8" s="44">
        <f t="shared" si="3"/>
        <v>-0.3</v>
      </c>
      <c r="N8" s="44">
        <f t="shared" si="10"/>
        <v>0.95111887390587646</v>
      </c>
      <c r="O8" s="44">
        <f t="shared" si="11"/>
        <v>1</v>
      </c>
      <c r="P8" s="44">
        <f t="shared" si="12"/>
        <v>3000</v>
      </c>
      <c r="Q8" s="44">
        <f t="shared" si="13"/>
        <v>0</v>
      </c>
      <c r="R8" s="44">
        <f t="shared" si="14"/>
        <v>0.16705408466316624</v>
      </c>
      <c r="S8" s="44">
        <f t="shared" si="15"/>
        <v>0</v>
      </c>
      <c r="T8" s="44"/>
      <c r="U8" s="44"/>
      <c r="V8" s="26">
        <f t="shared" si="2"/>
        <v>3000</v>
      </c>
      <c r="W8" s="26"/>
      <c r="Y8" s="34">
        <f t="shared" si="4"/>
        <v>0</v>
      </c>
      <c r="Z8" s="34">
        <f t="shared" si="5"/>
        <v>0.16705408466316624</v>
      </c>
      <c r="AA8">
        <f t="shared" si="6"/>
        <v>0</v>
      </c>
    </row>
    <row r="9" spans="2:27">
      <c r="H9" s="26">
        <f t="shared" si="7"/>
        <v>30</v>
      </c>
      <c r="I9" s="44" t="b">
        <f t="shared" si="0"/>
        <v>0</v>
      </c>
      <c r="J9" s="44">
        <f t="shared" si="1"/>
        <v>3000</v>
      </c>
      <c r="K9" s="44">
        <f t="shared" si="8"/>
        <v>1.1538461538461537</v>
      </c>
      <c r="L9" s="44">
        <f t="shared" si="9"/>
        <v>0.14310084364067324</v>
      </c>
      <c r="M9" s="44">
        <f t="shared" si="3"/>
        <v>-0.3</v>
      </c>
      <c r="N9" s="44">
        <f t="shared" si="10"/>
        <v>0.95797820375442932</v>
      </c>
      <c r="O9" s="44">
        <f t="shared" si="11"/>
        <v>1</v>
      </c>
      <c r="P9" s="44">
        <f t="shared" si="12"/>
        <v>3000</v>
      </c>
      <c r="Q9" s="44">
        <f t="shared" si="13"/>
        <v>0</v>
      </c>
      <c r="R9" s="44">
        <f t="shared" si="14"/>
        <v>0.14310084364067324</v>
      </c>
      <c r="S9" s="44">
        <f t="shared" si="15"/>
        <v>0</v>
      </c>
      <c r="T9" s="44"/>
      <c r="U9" s="44"/>
      <c r="V9" s="26">
        <f t="shared" si="2"/>
        <v>3000</v>
      </c>
      <c r="W9" s="26"/>
      <c r="Y9" s="34">
        <f t="shared" si="4"/>
        <v>0</v>
      </c>
      <c r="Z9" s="34">
        <f t="shared" si="5"/>
        <v>0.14310084364067324</v>
      </c>
      <c r="AA9">
        <f t="shared" si="6"/>
        <v>0</v>
      </c>
    </row>
    <row r="10" spans="2:27">
      <c r="H10" s="26">
        <f t="shared" si="7"/>
        <v>34</v>
      </c>
      <c r="I10" s="44" t="b">
        <f t="shared" si="0"/>
        <v>0</v>
      </c>
      <c r="J10" s="44">
        <f t="shared" si="1"/>
        <v>3000</v>
      </c>
      <c r="K10" s="44">
        <f t="shared" si="8"/>
        <v>1.1333333333333333</v>
      </c>
      <c r="L10" s="44">
        <f t="shared" si="9"/>
        <v>0.12516314295400599</v>
      </c>
      <c r="M10" s="44">
        <f t="shared" si="3"/>
        <v>-0.3</v>
      </c>
      <c r="N10" s="44">
        <f t="shared" si="10"/>
        <v>0.96314727735964711</v>
      </c>
      <c r="O10" s="44">
        <f t="shared" si="11"/>
        <v>1</v>
      </c>
      <c r="P10" s="44">
        <f t="shared" si="12"/>
        <v>3000</v>
      </c>
      <c r="Q10" s="44">
        <f t="shared" si="13"/>
        <v>0</v>
      </c>
      <c r="R10" s="44">
        <f t="shared" si="14"/>
        <v>0.12516314295400599</v>
      </c>
      <c r="S10" s="44">
        <f t="shared" si="15"/>
        <v>0</v>
      </c>
      <c r="T10" s="44"/>
      <c r="U10" s="44"/>
      <c r="V10" s="26">
        <f t="shared" si="2"/>
        <v>3000</v>
      </c>
      <c r="W10" s="26"/>
      <c r="Y10" s="34">
        <f t="shared" si="4"/>
        <v>0</v>
      </c>
      <c r="Z10" s="34">
        <f t="shared" si="5"/>
        <v>0.12516314295400599</v>
      </c>
      <c r="AA10">
        <f t="shared" si="6"/>
        <v>0</v>
      </c>
    </row>
    <row r="11" spans="2:27">
      <c r="H11" s="26">
        <f t="shared" si="7"/>
        <v>38</v>
      </c>
      <c r="I11" s="44" t="b">
        <f t="shared" si="0"/>
        <v>0</v>
      </c>
      <c r="J11" s="44">
        <f t="shared" si="1"/>
        <v>3000</v>
      </c>
      <c r="K11" s="44">
        <f t="shared" si="8"/>
        <v>1.1176470588235294</v>
      </c>
      <c r="L11" s="44">
        <f t="shared" si="9"/>
        <v>0.1112256351102244</v>
      </c>
      <c r="M11" s="44">
        <f t="shared" si="3"/>
        <v>-0.3</v>
      </c>
      <c r="N11" s="44">
        <f t="shared" si="10"/>
        <v>0.96718287021610838</v>
      </c>
      <c r="O11" s="44">
        <f t="shared" si="11"/>
        <v>1</v>
      </c>
      <c r="P11" s="44">
        <f t="shared" si="12"/>
        <v>3000</v>
      </c>
      <c r="Q11" s="44">
        <f t="shared" si="13"/>
        <v>0</v>
      </c>
      <c r="R11" s="44">
        <f t="shared" si="14"/>
        <v>0.1112256351102244</v>
      </c>
      <c r="S11" s="44">
        <f t="shared" si="15"/>
        <v>0</v>
      </c>
      <c r="T11" s="44"/>
      <c r="U11" s="44"/>
      <c r="V11" s="26">
        <f t="shared" si="2"/>
        <v>3000</v>
      </c>
      <c r="W11" s="26"/>
      <c r="Y11" s="34">
        <f t="shared" si="4"/>
        <v>0</v>
      </c>
      <c r="Z11" s="34">
        <f t="shared" si="5"/>
        <v>0.1112256351102244</v>
      </c>
      <c r="AA11">
        <f t="shared" si="6"/>
        <v>0</v>
      </c>
    </row>
    <row r="12" spans="2:27">
      <c r="H12" s="26">
        <f t="shared" si="7"/>
        <v>42</v>
      </c>
      <c r="I12" s="44" t="b">
        <f t="shared" si="0"/>
        <v>0</v>
      </c>
      <c r="J12" s="44">
        <f t="shared" si="1"/>
        <v>3000</v>
      </c>
      <c r="K12" s="44">
        <f t="shared" si="8"/>
        <v>1.1052631578947369</v>
      </c>
      <c r="L12" s="44">
        <f t="shared" si="9"/>
        <v>0.10008345855698263</v>
      </c>
      <c r="M12" s="44">
        <f t="shared" si="3"/>
        <v>-0.3</v>
      </c>
      <c r="N12" s="44">
        <f t="shared" si="10"/>
        <v>0.97042123625752397</v>
      </c>
      <c r="O12" s="44">
        <f t="shared" si="11"/>
        <v>1</v>
      </c>
      <c r="P12" s="44">
        <f t="shared" si="12"/>
        <v>3000</v>
      </c>
      <c r="Q12" s="44">
        <f t="shared" si="13"/>
        <v>0</v>
      </c>
      <c r="R12" s="44">
        <f t="shared" si="14"/>
        <v>0.10008345855698263</v>
      </c>
      <c r="S12" s="44">
        <f t="shared" si="15"/>
        <v>0</v>
      </c>
      <c r="T12" s="44"/>
      <c r="U12" s="44"/>
      <c r="V12" s="26">
        <f t="shared" si="2"/>
        <v>3000</v>
      </c>
      <c r="W12" s="26"/>
      <c r="Y12" s="34">
        <f t="shared" si="4"/>
        <v>0</v>
      </c>
      <c r="Z12" s="34">
        <f t="shared" si="5"/>
        <v>0.10008345855698263</v>
      </c>
      <c r="AA12">
        <f t="shared" si="6"/>
        <v>0</v>
      </c>
    </row>
    <row r="13" spans="2:27">
      <c r="H13" s="26">
        <f t="shared" si="7"/>
        <v>46</v>
      </c>
      <c r="I13" s="44" t="b">
        <f t="shared" si="0"/>
        <v>0</v>
      </c>
      <c r="J13" s="44">
        <f t="shared" si="1"/>
        <v>3000</v>
      </c>
      <c r="K13" s="44">
        <f t="shared" si="8"/>
        <v>1.0952380952380953</v>
      </c>
      <c r="L13" s="44">
        <f t="shared" si="9"/>
        <v>9.0971778205726786E-2</v>
      </c>
      <c r="M13" s="44">
        <f t="shared" si="3"/>
        <v>-0.3</v>
      </c>
      <c r="N13" s="44">
        <f t="shared" si="10"/>
        <v>0.9730775155119159</v>
      </c>
      <c r="O13" s="44">
        <f t="shared" si="11"/>
        <v>1</v>
      </c>
      <c r="P13" s="44">
        <f t="shared" si="12"/>
        <v>3000</v>
      </c>
      <c r="Q13" s="44">
        <f t="shared" si="13"/>
        <v>0</v>
      </c>
      <c r="R13" s="44">
        <f t="shared" si="14"/>
        <v>9.0971778205726786E-2</v>
      </c>
      <c r="S13" s="44">
        <f t="shared" si="15"/>
        <v>0</v>
      </c>
      <c r="T13" s="44"/>
      <c r="U13" s="44"/>
      <c r="V13" s="26">
        <f t="shared" si="2"/>
        <v>3000</v>
      </c>
      <c r="W13" s="26"/>
      <c r="Y13" s="34">
        <f t="shared" si="4"/>
        <v>0</v>
      </c>
      <c r="Z13" s="34">
        <f t="shared" si="5"/>
        <v>9.0971778205726786E-2</v>
      </c>
      <c r="AA13">
        <f t="shared" si="6"/>
        <v>0</v>
      </c>
    </row>
    <row r="14" spans="2:27">
      <c r="H14" s="26">
        <f t="shared" si="7"/>
        <v>50</v>
      </c>
      <c r="I14" s="44" t="b">
        <f t="shared" si="0"/>
        <v>0</v>
      </c>
      <c r="J14" s="44">
        <f t="shared" si="1"/>
        <v>3000</v>
      </c>
      <c r="K14" s="44">
        <f t="shared" si="8"/>
        <v>1.0869565217391304</v>
      </c>
      <c r="L14" s="44">
        <f t="shared" si="9"/>
        <v>8.3381608939051E-2</v>
      </c>
      <c r="M14" s="44">
        <f t="shared" si="3"/>
        <v>-0.3</v>
      </c>
      <c r="N14" s="44">
        <f t="shared" si="10"/>
        <v>0.97529578702758712</v>
      </c>
      <c r="O14" s="44">
        <f t="shared" si="11"/>
        <v>1</v>
      </c>
      <c r="P14" s="44">
        <f t="shared" si="12"/>
        <v>3000</v>
      </c>
      <c r="Q14" s="44">
        <f t="shared" si="13"/>
        <v>0</v>
      </c>
      <c r="R14" s="44">
        <f t="shared" si="14"/>
        <v>8.3381608939051E-2</v>
      </c>
      <c r="S14" s="44">
        <f t="shared" si="15"/>
        <v>0</v>
      </c>
      <c r="T14" s="44"/>
      <c r="U14" s="44"/>
      <c r="V14" s="26">
        <f t="shared" si="2"/>
        <v>3000</v>
      </c>
      <c r="W14" s="26"/>
      <c r="Y14" s="34">
        <f t="shared" si="4"/>
        <v>0</v>
      </c>
      <c r="Z14" s="34">
        <f t="shared" si="5"/>
        <v>8.3381608939051E-2</v>
      </c>
      <c r="AA14">
        <f t="shared" si="6"/>
        <v>0</v>
      </c>
    </row>
    <row r="15" spans="2:27">
      <c r="H15" s="26">
        <f t="shared" si="7"/>
        <v>54</v>
      </c>
      <c r="I15" s="44" t="b">
        <f t="shared" si="0"/>
        <v>0</v>
      </c>
      <c r="J15" s="44">
        <f t="shared" si="1"/>
        <v>3000</v>
      </c>
      <c r="K15" s="44">
        <f t="shared" si="8"/>
        <v>1.08</v>
      </c>
      <c r="L15" s="44">
        <f t="shared" si="9"/>
        <v>7.6961041136128394E-2</v>
      </c>
      <c r="M15" s="44">
        <f t="shared" si="3"/>
        <v>-0.3</v>
      </c>
      <c r="N15" s="44">
        <f t="shared" si="10"/>
        <v>0.97717618324647826</v>
      </c>
      <c r="O15" s="44">
        <f t="shared" si="11"/>
        <v>1</v>
      </c>
      <c r="P15" s="44">
        <f t="shared" si="12"/>
        <v>3000</v>
      </c>
      <c r="Q15" s="44">
        <f t="shared" si="13"/>
        <v>0</v>
      </c>
      <c r="R15" s="44">
        <f t="shared" si="14"/>
        <v>7.6961041136128394E-2</v>
      </c>
      <c r="S15" s="44">
        <f t="shared" si="15"/>
        <v>0</v>
      </c>
      <c r="T15" s="44"/>
      <c r="U15" s="44"/>
      <c r="V15" s="26">
        <f t="shared" si="2"/>
        <v>3000</v>
      </c>
      <c r="W15" s="26"/>
      <c r="Y15" s="34">
        <f t="shared" si="4"/>
        <v>0</v>
      </c>
      <c r="Z15" s="34">
        <f t="shared" si="5"/>
        <v>7.6961041136128394E-2</v>
      </c>
      <c r="AA15">
        <f t="shared" si="6"/>
        <v>0</v>
      </c>
    </row>
    <row r="16" spans="2:27">
      <c r="H16" s="26">
        <f t="shared" si="7"/>
        <v>58</v>
      </c>
      <c r="I16" s="44" t="b">
        <f t="shared" si="0"/>
        <v>0</v>
      </c>
      <c r="J16" s="44">
        <f t="shared" si="1"/>
        <v>3000</v>
      </c>
      <c r="K16" s="44">
        <f t="shared" si="8"/>
        <v>1.0740740740740742</v>
      </c>
      <c r="L16" s="44">
        <f t="shared" si="9"/>
        <v>7.1458963982145046E-2</v>
      </c>
      <c r="M16" s="44">
        <f t="shared" si="3"/>
        <v>-0.3</v>
      </c>
      <c r="N16" s="44">
        <f t="shared" si="10"/>
        <v>0.9787904647911797</v>
      </c>
      <c r="O16" s="44">
        <f t="shared" si="11"/>
        <v>1</v>
      </c>
      <c r="P16" s="44">
        <f t="shared" si="12"/>
        <v>3000</v>
      </c>
      <c r="Q16" s="44">
        <f t="shared" si="13"/>
        <v>0</v>
      </c>
      <c r="R16" s="44">
        <f t="shared" si="14"/>
        <v>7.1458963982145046E-2</v>
      </c>
      <c r="S16" s="44">
        <f t="shared" si="15"/>
        <v>0</v>
      </c>
      <c r="T16" s="44"/>
      <c r="U16" s="44"/>
      <c r="V16" s="26">
        <f t="shared" si="2"/>
        <v>3000</v>
      </c>
      <c r="W16" s="26"/>
      <c r="Y16" s="34">
        <f t="shared" si="4"/>
        <v>0</v>
      </c>
      <c r="Z16" s="34">
        <f t="shared" si="5"/>
        <v>7.1458963982145046E-2</v>
      </c>
      <c r="AA16">
        <f t="shared" si="6"/>
        <v>0</v>
      </c>
    </row>
    <row r="17" spans="1:27">
      <c r="H17" s="26">
        <f t="shared" si="7"/>
        <v>62</v>
      </c>
      <c r="I17" s="44" t="b">
        <f t="shared" si="0"/>
        <v>1</v>
      </c>
      <c r="J17" s="44">
        <f t="shared" si="1"/>
        <v>3000</v>
      </c>
      <c r="K17" s="44">
        <f t="shared" si="8"/>
        <v>1.0689655172413792</v>
      </c>
      <c r="L17" s="44">
        <f t="shared" si="9"/>
        <v>6.6691374498672143E-2</v>
      </c>
      <c r="M17" s="44">
        <f t="shared" si="3"/>
        <v>-0.3</v>
      </c>
      <c r="N17" s="44">
        <f t="shared" si="10"/>
        <v>0.98019140775843716</v>
      </c>
      <c r="O17" s="44">
        <f t="shared" si="11"/>
        <v>0.98019140775843716</v>
      </c>
      <c r="P17" s="44">
        <f t="shared" si="12"/>
        <v>2940.5742232753114</v>
      </c>
      <c r="Q17" s="44">
        <f t="shared" si="13"/>
        <v>-2.0007412349601593E-2</v>
      </c>
      <c r="R17" s="44">
        <f t="shared" si="14"/>
        <v>6.6691374498672143E-2</v>
      </c>
      <c r="S17" s="44">
        <f t="shared" si="15"/>
        <v>-0.29999999999999927</v>
      </c>
      <c r="T17" s="44"/>
      <c r="U17" s="44"/>
      <c r="V17" s="26">
        <f t="shared" si="2"/>
        <v>2940.5742232753114</v>
      </c>
      <c r="W17" s="26"/>
      <c r="Y17" s="34">
        <f t="shared" si="4"/>
        <v>-2.0007412349601593E-2</v>
      </c>
      <c r="Z17" s="34">
        <f t="shared" si="5"/>
        <v>6.6691374498672143E-2</v>
      </c>
      <c r="AA17">
        <f t="shared" si="6"/>
        <v>-0.29999999999999927</v>
      </c>
    </row>
    <row r="18" spans="1:27">
      <c r="H18" s="26">
        <f t="shared" si="7"/>
        <v>66</v>
      </c>
      <c r="I18" s="44" t="b">
        <f t="shared" si="0"/>
        <v>1</v>
      </c>
      <c r="J18" s="44">
        <f t="shared" si="1"/>
        <v>3000</v>
      </c>
      <c r="K18" s="44">
        <f t="shared" si="8"/>
        <v>1.064516129032258</v>
      </c>
      <c r="L18" s="44">
        <f t="shared" si="9"/>
        <v>6.252035698133393E-2</v>
      </c>
      <c r="M18" s="44">
        <f t="shared" si="3"/>
        <v>-0.3</v>
      </c>
      <c r="N18" s="44">
        <f t="shared" si="10"/>
        <v>0.9814186941128642</v>
      </c>
      <c r="O18" s="44">
        <f t="shared" si="11"/>
        <v>0.9814186941128642</v>
      </c>
      <c r="P18" s="44">
        <f t="shared" si="12"/>
        <v>2885.9345141488061</v>
      </c>
      <c r="Q18" s="44">
        <f t="shared" si="13"/>
        <v>-1.8756107094400197E-2</v>
      </c>
      <c r="R18" s="44">
        <f t="shared" si="14"/>
        <v>6.252035698133393E-2</v>
      </c>
      <c r="S18" s="44">
        <f t="shared" si="15"/>
        <v>-0.30000000000000027</v>
      </c>
      <c r="T18" s="44"/>
      <c r="U18" s="44"/>
      <c r="V18" s="26">
        <f t="shared" si="2"/>
        <v>2885.9345141488061</v>
      </c>
      <c r="W18" s="26"/>
      <c r="Y18" s="34">
        <f t="shared" si="4"/>
        <v>-1.8756107094400197E-2</v>
      </c>
      <c r="Z18" s="34">
        <f t="shared" si="5"/>
        <v>6.252035698133393E-2</v>
      </c>
      <c r="AA18">
        <f t="shared" si="6"/>
        <v>-0.30000000000000027</v>
      </c>
    </row>
    <row r="19" spans="1:27">
      <c r="H19" s="26">
        <f t="shared" si="7"/>
        <v>70</v>
      </c>
      <c r="I19" s="44" t="b">
        <f t="shared" si="0"/>
        <v>1</v>
      </c>
      <c r="J19" s="44">
        <f t="shared" si="1"/>
        <v>3000</v>
      </c>
      <c r="K19" s="44">
        <f t="shared" si="8"/>
        <v>1.0606060606060606</v>
      </c>
      <c r="L19" s="44">
        <f t="shared" si="9"/>
        <v>5.8840500022933395E-2</v>
      </c>
      <c r="M19" s="44">
        <f t="shared" si="3"/>
        <v>-0.3</v>
      </c>
      <c r="N19" s="44">
        <f t="shared" si="10"/>
        <v>0.98250273649409436</v>
      </c>
      <c r="O19" s="44">
        <f t="shared" si="11"/>
        <v>0.98250273649409436</v>
      </c>
      <c r="P19" s="44">
        <f t="shared" si="12"/>
        <v>2835.4385574939565</v>
      </c>
      <c r="Q19" s="44">
        <f t="shared" si="13"/>
        <v>-1.7652150006880172E-2</v>
      </c>
      <c r="R19" s="44">
        <f t="shared" si="14"/>
        <v>5.8840500022933395E-2</v>
      </c>
      <c r="S19" s="44">
        <f t="shared" si="15"/>
        <v>-0.3000000000000026</v>
      </c>
      <c r="T19" s="44"/>
      <c r="U19" s="44"/>
      <c r="V19" s="26">
        <f t="shared" si="2"/>
        <v>2835.4385574939565</v>
      </c>
      <c r="W19" s="26"/>
      <c r="Y19" s="34">
        <f t="shared" ref="Y19:Y40" si="16">LN(V19/V18)</f>
        <v>-1.7652150006880172E-2</v>
      </c>
      <c r="Z19" s="34">
        <f t="shared" ref="Z19:Z40" si="17">LN(H19/H18)</f>
        <v>5.8840500022933395E-2</v>
      </c>
      <c r="AA19">
        <f t="shared" si="6"/>
        <v>-0.3000000000000026</v>
      </c>
    </row>
    <row r="20" spans="1:27">
      <c r="H20" s="26">
        <f t="shared" si="7"/>
        <v>74</v>
      </c>
      <c r="I20" s="44" t="b">
        <f t="shared" si="0"/>
        <v>1</v>
      </c>
      <c r="J20" s="44">
        <f t="shared" si="1"/>
        <v>3000</v>
      </c>
      <c r="K20" s="44">
        <f t="shared" si="8"/>
        <v>1.0571428571428572</v>
      </c>
      <c r="L20" s="44">
        <f t="shared" si="9"/>
        <v>5.5569851154810786E-2</v>
      </c>
      <c r="M20" s="44">
        <f t="shared" si="3"/>
        <v>-0.3</v>
      </c>
      <c r="N20" s="44">
        <f t="shared" si="10"/>
        <v>0.98346723603652697</v>
      </c>
      <c r="O20" s="44">
        <f t="shared" si="11"/>
        <v>0.98346723603652697</v>
      </c>
      <c r="P20" s="44">
        <f t="shared" si="12"/>
        <v>2788.5609210899784</v>
      </c>
      <c r="Q20" s="44">
        <f t="shared" si="13"/>
        <v>-1.6670955346443288E-2</v>
      </c>
      <c r="R20" s="44">
        <f t="shared" si="14"/>
        <v>5.5569851154810786E-2</v>
      </c>
      <c r="S20" s="44">
        <f t="shared" si="15"/>
        <v>-0.30000000000000093</v>
      </c>
      <c r="T20" s="44"/>
      <c r="U20" s="44"/>
      <c r="V20" s="26">
        <f t="shared" si="2"/>
        <v>2788.5609210899784</v>
      </c>
      <c r="W20" s="26"/>
      <c r="Y20" s="34">
        <f t="shared" si="16"/>
        <v>-1.6670955346443288E-2</v>
      </c>
      <c r="Z20" s="34">
        <f t="shared" si="17"/>
        <v>5.5569851154810786E-2</v>
      </c>
      <c r="AA20">
        <f t="shared" ref="AA20:AA22" si="18">Y20/Z20</f>
        <v>-0.30000000000000093</v>
      </c>
    </row>
    <row r="21" spans="1:27">
      <c r="H21" s="26">
        <f t="shared" si="7"/>
        <v>78</v>
      </c>
      <c r="I21" s="44" t="b">
        <f t="shared" si="0"/>
        <v>1</v>
      </c>
      <c r="J21" s="44">
        <f t="shared" si="1"/>
        <v>3000</v>
      </c>
      <c r="K21" s="44">
        <f t="shared" si="8"/>
        <v>1.0540540540540539</v>
      </c>
      <c r="L21" s="44">
        <f t="shared" si="9"/>
        <v>5.2643733485421881E-2</v>
      </c>
      <c r="M21" s="44">
        <f t="shared" si="3"/>
        <v>-0.3</v>
      </c>
      <c r="N21" s="44">
        <f t="shared" si="10"/>
        <v>0.984330937331796</v>
      </c>
      <c r="O21" s="44">
        <f t="shared" si="11"/>
        <v>0.984330937331796</v>
      </c>
      <c r="P21" s="44">
        <f t="shared" si="12"/>
        <v>2744.8667852633148</v>
      </c>
      <c r="Q21" s="44">
        <f t="shared" si="13"/>
        <v>-1.5793120045626587E-2</v>
      </c>
      <c r="R21" s="44">
        <f t="shared" si="14"/>
        <v>5.2643733485421881E-2</v>
      </c>
      <c r="S21" s="44">
        <f t="shared" si="15"/>
        <v>-0.30000000000000043</v>
      </c>
      <c r="T21" s="44"/>
      <c r="U21" s="44"/>
      <c r="V21" s="26">
        <f t="shared" si="2"/>
        <v>2744.8667852633148</v>
      </c>
      <c r="W21" s="26"/>
      <c r="Y21" s="34">
        <f t="shared" si="16"/>
        <v>-1.5793120045626587E-2</v>
      </c>
      <c r="Z21" s="34">
        <f t="shared" si="17"/>
        <v>5.2643733485421881E-2</v>
      </c>
      <c r="AA21">
        <f t="shared" si="18"/>
        <v>-0.30000000000000043</v>
      </c>
    </row>
    <row r="22" spans="1:27">
      <c r="H22" s="26">
        <f t="shared" si="7"/>
        <v>82</v>
      </c>
      <c r="I22" s="44" t="b">
        <f t="shared" si="0"/>
        <v>1</v>
      </c>
      <c r="J22" s="44">
        <f t="shared" si="1"/>
        <v>3000</v>
      </c>
      <c r="K22" s="44">
        <f t="shared" si="8"/>
        <v>1.0512820512820513</v>
      </c>
      <c r="L22" s="44">
        <f t="shared" si="9"/>
        <v>5.0010420574661416E-2</v>
      </c>
      <c r="M22" s="44">
        <f t="shared" si="3"/>
        <v>-0.3</v>
      </c>
      <c r="N22" s="44">
        <f t="shared" si="10"/>
        <v>0.98510885997812148</v>
      </c>
      <c r="O22" s="44">
        <f t="shared" si="11"/>
        <v>0.98510885997812148</v>
      </c>
      <c r="P22" s="44">
        <f t="shared" si="12"/>
        <v>2703.992589622555</v>
      </c>
      <c r="Q22" s="44">
        <f t="shared" si="13"/>
        <v>-1.5003126172398499E-2</v>
      </c>
      <c r="R22" s="44">
        <f t="shared" si="14"/>
        <v>5.0010420574661416E-2</v>
      </c>
      <c r="S22" s="44">
        <f t="shared" si="15"/>
        <v>-0.30000000000000149</v>
      </c>
      <c r="T22" s="44"/>
      <c r="U22" s="44"/>
      <c r="V22" s="26">
        <f t="shared" si="2"/>
        <v>2703.992589622555</v>
      </c>
      <c r="W22" s="26"/>
      <c r="Y22" s="34">
        <f t="shared" si="16"/>
        <v>-1.5003126172398499E-2</v>
      </c>
      <c r="Z22" s="34">
        <f t="shared" si="17"/>
        <v>5.0010420574661416E-2</v>
      </c>
      <c r="AA22">
        <f t="shared" si="18"/>
        <v>-0.30000000000000149</v>
      </c>
    </row>
    <row r="23" spans="1:27">
      <c r="H23" s="26">
        <f t="shared" si="7"/>
        <v>86</v>
      </c>
      <c r="I23" s="44" t="b">
        <f t="shared" si="0"/>
        <v>1</v>
      </c>
      <c r="J23" s="44">
        <f t="shared" si="1"/>
        <v>3000</v>
      </c>
      <c r="K23" s="44">
        <f t="shared" si="8"/>
        <v>1.0487804878048781</v>
      </c>
      <c r="L23" s="44">
        <f t="shared" si="9"/>
        <v>4.7628048989254664E-2</v>
      </c>
      <c r="M23" s="44">
        <f t="shared" si="3"/>
        <v>-0.3</v>
      </c>
      <c r="N23" s="44">
        <f t="shared" si="10"/>
        <v>0.98581318024799314</v>
      </c>
      <c r="O23" s="44">
        <f t="shared" si="11"/>
        <v>0.98581318024799314</v>
      </c>
      <c r="P23" s="44">
        <f t="shared" si="12"/>
        <v>2665.6315341428176</v>
      </c>
      <c r="Q23" s="44">
        <f t="shared" si="13"/>
        <v>-1.4288414696776389E-2</v>
      </c>
      <c r="R23" s="44">
        <f t="shared" si="14"/>
        <v>4.7628048989254664E-2</v>
      </c>
      <c r="S23" s="44">
        <f t="shared" si="15"/>
        <v>-0.29999999999999982</v>
      </c>
      <c r="T23" s="44"/>
      <c r="U23" s="44"/>
      <c r="V23" s="26">
        <f t="shared" si="2"/>
        <v>2665.6315341428176</v>
      </c>
      <c r="W23" s="26"/>
      <c r="Y23" s="34">
        <f t="shared" si="16"/>
        <v>-1.4288414696776389E-2</v>
      </c>
      <c r="Z23" s="34">
        <f t="shared" si="17"/>
        <v>4.7628048989254664E-2</v>
      </c>
      <c r="AA23">
        <f>Y23/Z23</f>
        <v>-0.29999999999999982</v>
      </c>
    </row>
    <row r="24" spans="1:27">
      <c r="H24" s="26">
        <f t="shared" si="7"/>
        <v>90</v>
      </c>
      <c r="I24" s="44" t="b">
        <f t="shared" si="0"/>
        <v>1</v>
      </c>
      <c r="J24" s="44">
        <f t="shared" si="1"/>
        <v>3000</v>
      </c>
      <c r="K24" s="44">
        <f t="shared" si="8"/>
        <v>1.0465116279069768</v>
      </c>
      <c r="L24" s="44">
        <f t="shared" si="9"/>
        <v>4.5462374076757413E-2</v>
      </c>
      <c r="M24" s="44">
        <f t="shared" si="3"/>
        <v>-0.3</v>
      </c>
      <c r="N24" s="44">
        <f t="shared" si="10"/>
        <v>0.98645387361735115</v>
      </c>
      <c r="O24" s="44">
        <f t="shared" si="11"/>
        <v>0.98645387361735115</v>
      </c>
      <c r="P24" s="44">
        <f t="shared" si="12"/>
        <v>2629.522552491745</v>
      </c>
      <c r="Q24" s="44">
        <f t="shared" si="13"/>
        <v>-1.3638712223027144E-2</v>
      </c>
      <c r="R24" s="44">
        <f t="shared" si="14"/>
        <v>4.5462374076757413E-2</v>
      </c>
      <c r="S24" s="44">
        <f t="shared" si="15"/>
        <v>-0.29999999999999827</v>
      </c>
      <c r="T24" s="44"/>
      <c r="U24" s="44"/>
      <c r="V24" s="26">
        <f t="shared" si="2"/>
        <v>2629.522552491745</v>
      </c>
      <c r="W24" s="26"/>
      <c r="Y24" s="34">
        <f t="shared" si="16"/>
        <v>-1.3638712223027144E-2</v>
      </c>
      <c r="Z24" s="34">
        <f t="shared" si="17"/>
        <v>4.5462374076757413E-2</v>
      </c>
      <c r="AA24">
        <f t="shared" ref="AA24:AA26" si="19">Y24/Z24</f>
        <v>-0.29999999999999827</v>
      </c>
    </row>
    <row r="25" spans="1:27">
      <c r="H25" s="26">
        <f t="shared" si="7"/>
        <v>94</v>
      </c>
      <c r="I25" s="44" t="b">
        <f t="shared" si="0"/>
        <v>1</v>
      </c>
      <c r="J25" s="44">
        <f t="shared" si="1"/>
        <v>3000</v>
      </c>
      <c r="K25" s="44">
        <f t="shared" si="8"/>
        <v>1.0444444444444445</v>
      </c>
      <c r="L25" s="44">
        <f t="shared" si="9"/>
        <v>4.3485111939738891E-2</v>
      </c>
      <c r="M25" s="44">
        <f t="shared" si="3"/>
        <v>-0.3</v>
      </c>
      <c r="N25" s="44">
        <f t="shared" si="10"/>
        <v>0.98703919056721079</v>
      </c>
      <c r="O25" s="44">
        <f t="shared" si="11"/>
        <v>0.98703919056721079</v>
      </c>
      <c r="P25" s="44">
        <f t="shared" si="12"/>
        <v>2595.441811789678</v>
      </c>
      <c r="Q25" s="44">
        <f t="shared" si="13"/>
        <v>-1.304553358192167E-2</v>
      </c>
      <c r="R25" s="44">
        <f t="shared" si="14"/>
        <v>4.3485111939738891E-2</v>
      </c>
      <c r="S25" s="44">
        <f t="shared" si="15"/>
        <v>-0.30000000000000004</v>
      </c>
      <c r="T25" s="44"/>
      <c r="U25" s="44"/>
      <c r="V25" s="26">
        <f t="shared" si="2"/>
        <v>2595.441811789678</v>
      </c>
      <c r="W25" s="26"/>
      <c r="Y25" s="34">
        <f t="shared" si="16"/>
        <v>-1.304553358192167E-2</v>
      </c>
      <c r="Z25" s="34">
        <f t="shared" si="17"/>
        <v>4.3485111939738891E-2</v>
      </c>
      <c r="AA25">
        <f t="shared" si="19"/>
        <v>-0.30000000000000004</v>
      </c>
    </row>
    <row r="26" spans="1:27">
      <c r="H26" s="26">
        <f t="shared" si="7"/>
        <v>98</v>
      </c>
      <c r="I26" s="44" t="b">
        <f t="shared" si="0"/>
        <v>1</v>
      </c>
      <c r="J26" s="44">
        <f t="shared" si="1"/>
        <v>3000</v>
      </c>
      <c r="K26" s="44">
        <f t="shared" si="8"/>
        <v>1.0425531914893618</v>
      </c>
      <c r="L26" s="44">
        <f t="shared" si="9"/>
        <v>4.1672696400568081E-2</v>
      </c>
      <c r="M26" s="44">
        <f t="shared" si="3"/>
        <v>-0.3</v>
      </c>
      <c r="N26" s="44">
        <f t="shared" si="10"/>
        <v>0.98757601404609408</v>
      </c>
      <c r="O26" s="44">
        <f t="shared" si="11"/>
        <v>0.98757601404609408</v>
      </c>
      <c r="P26" s="44">
        <f t="shared" si="12"/>
        <v>2563.1960791758229</v>
      </c>
      <c r="Q26" s="44">
        <f t="shared" si="13"/>
        <v>-1.2501808920170372E-2</v>
      </c>
      <c r="R26" s="44">
        <f t="shared" si="14"/>
        <v>4.1672696400568081E-2</v>
      </c>
      <c r="S26" s="44">
        <f t="shared" si="15"/>
        <v>-0.29999999999999877</v>
      </c>
      <c r="T26" s="44"/>
      <c r="U26" s="44"/>
      <c r="V26" s="26">
        <f t="shared" si="2"/>
        <v>2563.1960791758229</v>
      </c>
      <c r="W26" s="26"/>
      <c r="Y26" s="34">
        <f t="shared" si="16"/>
        <v>-1.2501808920170372E-2</v>
      </c>
      <c r="Z26" s="34">
        <f t="shared" si="17"/>
        <v>4.1672696400568081E-2</v>
      </c>
      <c r="AA26">
        <f t="shared" si="19"/>
        <v>-0.29999999999999877</v>
      </c>
    </row>
    <row r="27" spans="1:27">
      <c r="H27" s="26">
        <f t="shared" si="7"/>
        <v>102</v>
      </c>
      <c r="I27" s="44" t="b">
        <f t="shared" si="0"/>
        <v>1</v>
      </c>
      <c r="J27" s="44">
        <f t="shared" si="1"/>
        <v>3000</v>
      </c>
      <c r="K27" s="44">
        <f t="shared" si="8"/>
        <v>1.0408163265306123</v>
      </c>
      <c r="L27" s="44">
        <f t="shared" si="9"/>
        <v>4.0005334613699206E-2</v>
      </c>
      <c r="M27" s="44">
        <f t="shared" si="3"/>
        <v>-0.3</v>
      </c>
      <c r="N27" s="44">
        <f t="shared" si="10"/>
        <v>0.98807013156892731</v>
      </c>
      <c r="O27" s="44">
        <f t="shared" si="11"/>
        <v>0.98807013156892731</v>
      </c>
      <c r="P27" s="44">
        <f t="shared" si="12"/>
        <v>2532.617487188214</v>
      </c>
      <c r="Q27" s="44">
        <f t="shared" si="13"/>
        <v>-1.2001600384109759E-2</v>
      </c>
      <c r="R27" s="44">
        <f t="shared" si="14"/>
        <v>4.0005334613699206E-2</v>
      </c>
      <c r="S27" s="44">
        <f t="shared" si="15"/>
        <v>-0.29999999999999993</v>
      </c>
      <c r="T27" s="44"/>
      <c r="U27" s="44"/>
      <c r="V27" s="26">
        <f t="shared" si="2"/>
        <v>2532.617487188214</v>
      </c>
      <c r="W27" s="26"/>
      <c r="Y27" s="34">
        <f t="shared" si="16"/>
        <v>-1.2001600384109759E-2</v>
      </c>
      <c r="Z27" s="34">
        <f t="shared" si="17"/>
        <v>4.0005334613699206E-2</v>
      </c>
      <c r="AA27">
        <f t="shared" ref="AA27:AA40" si="20">Y27/Z27</f>
        <v>-0.29999999999999993</v>
      </c>
    </row>
    <row r="28" spans="1:27">
      <c r="H28" s="26">
        <f t="shared" si="7"/>
        <v>106</v>
      </c>
      <c r="I28" s="44" t="b">
        <f t="shared" si="0"/>
        <v>1</v>
      </c>
      <c r="J28" s="44">
        <f t="shared" si="1"/>
        <v>3000</v>
      </c>
      <c r="K28" s="44">
        <f t="shared" si="8"/>
        <v>1.0392156862745099</v>
      </c>
      <c r="L28" s="44">
        <f t="shared" si="9"/>
        <v>3.8466280827796143E-2</v>
      </c>
      <c r="M28" s="44">
        <f t="shared" si="3"/>
        <v>-0.3</v>
      </c>
      <c r="N28" s="44">
        <f t="shared" si="10"/>
        <v>0.98852644482743668</v>
      </c>
      <c r="O28" s="44">
        <f t="shared" si="11"/>
        <v>0.98852644482743668</v>
      </c>
      <c r="P28" s="44">
        <f t="shared" si="12"/>
        <v>2503.5593607179612</v>
      </c>
      <c r="Q28" s="44">
        <f t="shared" si="13"/>
        <v>-1.1539884248338879E-2</v>
      </c>
      <c r="R28" s="44">
        <f t="shared" si="14"/>
        <v>3.8466280827796143E-2</v>
      </c>
      <c r="S28" s="44">
        <f t="shared" si="15"/>
        <v>-0.30000000000000093</v>
      </c>
      <c r="T28" s="44"/>
      <c r="U28" s="44"/>
      <c r="V28" s="26">
        <f t="shared" si="2"/>
        <v>2503.5593607179612</v>
      </c>
      <c r="W28" s="26"/>
      <c r="Y28" s="34">
        <f t="shared" si="16"/>
        <v>-1.1539884248338879E-2</v>
      </c>
      <c r="Z28" s="34">
        <f t="shared" si="17"/>
        <v>3.8466280827796143E-2</v>
      </c>
      <c r="AA28">
        <f t="shared" si="20"/>
        <v>-0.30000000000000093</v>
      </c>
    </row>
    <row r="29" spans="1:27">
      <c r="A29" s="32"/>
      <c r="B29" s="32"/>
      <c r="C29" s="32"/>
      <c r="D29" s="21"/>
      <c r="E29" s="32"/>
      <c r="F29" s="32"/>
      <c r="G29" s="32"/>
      <c r="H29" s="26">
        <f t="shared" si="7"/>
        <v>110</v>
      </c>
      <c r="I29" s="44" t="b">
        <f t="shared" si="0"/>
        <v>1</v>
      </c>
      <c r="J29" s="44">
        <f t="shared" si="1"/>
        <v>3000</v>
      </c>
      <c r="K29" s="44">
        <f t="shared" si="8"/>
        <v>1.0377358490566038</v>
      </c>
      <c r="L29" s="44">
        <f t="shared" si="9"/>
        <v>3.7041271680349076E-2</v>
      </c>
      <c r="M29" s="44">
        <f t="shared" si="3"/>
        <v>-0.3</v>
      </c>
      <c r="N29" s="44">
        <f t="shared" si="10"/>
        <v>0.98894913293907483</v>
      </c>
      <c r="O29" s="44">
        <f t="shared" si="11"/>
        <v>0.98894913293907483</v>
      </c>
      <c r="P29" s="44">
        <f t="shared" si="12"/>
        <v>2475.8928590435321</v>
      </c>
      <c r="Q29" s="44">
        <f t="shared" si="13"/>
        <v>-1.1112381504104688E-2</v>
      </c>
      <c r="R29" s="44">
        <f t="shared" si="14"/>
        <v>3.7041271680349076E-2</v>
      </c>
      <c r="S29" s="44">
        <f t="shared" si="15"/>
        <v>-0.29999999999999905</v>
      </c>
      <c r="T29" s="44"/>
      <c r="U29" s="44"/>
      <c r="V29" s="26">
        <f t="shared" si="2"/>
        <v>2475.8928590435321</v>
      </c>
      <c r="W29" s="26"/>
      <c r="Y29" s="34">
        <f t="shared" si="16"/>
        <v>-1.1112381504104688E-2</v>
      </c>
      <c r="Z29" s="34">
        <f t="shared" si="17"/>
        <v>3.7041271680349076E-2</v>
      </c>
      <c r="AA29">
        <f t="shared" si="20"/>
        <v>-0.29999999999999905</v>
      </c>
    </row>
    <row r="30" spans="1:27">
      <c r="A30" s="33"/>
      <c r="B30" s="33"/>
      <c r="C30" s="33"/>
      <c r="D30" s="21"/>
      <c r="E30" s="33"/>
      <c r="F30" s="33"/>
      <c r="G30" s="33"/>
      <c r="H30" s="26">
        <f t="shared" si="7"/>
        <v>114</v>
      </c>
      <c r="I30" s="44" t="b">
        <f t="shared" si="0"/>
        <v>1</v>
      </c>
      <c r="J30" s="44">
        <f t="shared" si="1"/>
        <v>3000</v>
      </c>
      <c r="K30" s="44">
        <f t="shared" si="8"/>
        <v>1.0363636363636364</v>
      </c>
      <c r="L30" s="44">
        <f t="shared" si="9"/>
        <v>3.5718082602079246E-2</v>
      </c>
      <c r="M30" s="44">
        <f t="shared" si="3"/>
        <v>-0.3</v>
      </c>
      <c r="N30" s="44">
        <f t="shared" si="10"/>
        <v>0.98934178087353841</v>
      </c>
      <c r="O30" s="44">
        <f t="shared" si="11"/>
        <v>0.98934178087353841</v>
      </c>
      <c r="P30" s="44">
        <f t="shared" si="12"/>
        <v>2449.5042504182047</v>
      </c>
      <c r="Q30" s="44">
        <f t="shared" si="13"/>
        <v>-1.0715424780623801E-2</v>
      </c>
      <c r="R30" s="44">
        <f t="shared" si="14"/>
        <v>3.5718082602079246E-2</v>
      </c>
      <c r="S30" s="44">
        <f t="shared" si="15"/>
        <v>-0.30000000000000077</v>
      </c>
      <c r="T30" s="44"/>
      <c r="U30" s="44"/>
      <c r="V30" s="26">
        <f t="shared" si="2"/>
        <v>2449.5042504182047</v>
      </c>
      <c r="W30" s="26"/>
      <c r="Y30" s="34">
        <f t="shared" si="16"/>
        <v>-1.0715424780623801E-2</v>
      </c>
      <c r="Z30" s="34">
        <f t="shared" si="17"/>
        <v>3.5718082602079246E-2</v>
      </c>
      <c r="AA30">
        <f t="shared" si="20"/>
        <v>-0.30000000000000077</v>
      </c>
    </row>
    <row r="31" spans="1:27">
      <c r="A31" s="22"/>
      <c r="B31" s="22"/>
      <c r="C31" s="22"/>
      <c r="D31" s="21"/>
      <c r="E31" s="21"/>
      <c r="F31" s="21"/>
      <c r="G31" s="21"/>
      <c r="H31" s="26">
        <f t="shared" si="7"/>
        <v>118</v>
      </c>
      <c r="I31" s="44" t="b">
        <f t="shared" si="0"/>
        <v>1</v>
      </c>
      <c r="J31" s="44">
        <f t="shared" si="1"/>
        <v>3000</v>
      </c>
      <c r="K31" s="44">
        <f t="shared" si="8"/>
        <v>1.0350877192982457</v>
      </c>
      <c r="L31" s="44">
        <f t="shared" si="9"/>
        <v>3.4486176071169404E-2</v>
      </c>
      <c r="M31" s="44">
        <f t="shared" si="3"/>
        <v>-0.3</v>
      </c>
      <c r="N31" s="44">
        <f t="shared" si="10"/>
        <v>0.98970748142605891</v>
      </c>
      <c r="O31" s="44">
        <f t="shared" si="11"/>
        <v>0.98970748142605891</v>
      </c>
      <c r="P31" s="44">
        <f t="shared" si="12"/>
        <v>2424.2926824238275</v>
      </c>
      <c r="Q31" s="44">
        <f t="shared" si="13"/>
        <v>-1.0345852821350953E-2</v>
      </c>
      <c r="R31" s="44">
        <f t="shared" si="14"/>
        <v>3.4486176071169404E-2</v>
      </c>
      <c r="S31" s="44">
        <f t="shared" si="15"/>
        <v>-0.30000000000000382</v>
      </c>
      <c r="T31" s="44"/>
      <c r="U31" s="44"/>
      <c r="V31" s="26">
        <f t="shared" si="2"/>
        <v>2424.2926824238275</v>
      </c>
      <c r="W31" s="26"/>
      <c r="Y31" s="34">
        <f t="shared" si="16"/>
        <v>-1.0345852821350953E-2</v>
      </c>
      <c r="Z31" s="34">
        <f t="shared" si="17"/>
        <v>3.4486176071169404E-2</v>
      </c>
      <c r="AA31">
        <f t="shared" si="20"/>
        <v>-0.30000000000000382</v>
      </c>
    </row>
    <row r="32" spans="1:27">
      <c r="A32" s="22"/>
      <c r="B32" s="22"/>
      <c r="C32" s="22"/>
      <c r="D32" s="21"/>
      <c r="E32" s="21"/>
      <c r="F32" s="21"/>
      <c r="G32" s="21"/>
      <c r="H32" s="26">
        <f t="shared" si="7"/>
        <v>122</v>
      </c>
      <c r="I32" s="44" t="b">
        <f t="shared" si="0"/>
        <v>1</v>
      </c>
      <c r="J32" s="44">
        <f t="shared" si="1"/>
        <v>3000</v>
      </c>
      <c r="K32" s="44">
        <f t="shared" si="8"/>
        <v>1.0338983050847457</v>
      </c>
      <c r="L32" s="44">
        <f t="shared" si="9"/>
        <v>3.3336420267591711E-2</v>
      </c>
      <c r="M32" s="44">
        <f t="shared" si="3"/>
        <v>-0.3</v>
      </c>
      <c r="N32" s="44">
        <f t="shared" si="10"/>
        <v>0.99004891688396779</v>
      </c>
      <c r="O32" s="44">
        <f t="shared" si="11"/>
        <v>0.99004891688396779</v>
      </c>
      <c r="P32" s="44">
        <f t="shared" si="12"/>
        <v>2400.1683444434393</v>
      </c>
      <c r="Q32" s="44">
        <f t="shared" si="13"/>
        <v>-1.0000926080277533E-2</v>
      </c>
      <c r="R32" s="44">
        <f t="shared" si="14"/>
        <v>3.3336420267591711E-2</v>
      </c>
      <c r="S32" s="44">
        <f t="shared" si="15"/>
        <v>-0.3000000000000006</v>
      </c>
      <c r="T32" s="44"/>
      <c r="U32" s="44"/>
      <c r="V32" s="26">
        <f t="shared" si="2"/>
        <v>2400.1683444434393</v>
      </c>
      <c r="W32" s="26"/>
      <c r="Y32" s="34">
        <f t="shared" si="16"/>
        <v>-1.0000926080277533E-2</v>
      </c>
      <c r="Z32" s="34">
        <f t="shared" si="17"/>
        <v>3.3336420267591711E-2</v>
      </c>
      <c r="AA32">
        <f t="shared" si="20"/>
        <v>-0.3000000000000006</v>
      </c>
    </row>
    <row r="33" spans="1:27">
      <c r="A33" s="22"/>
      <c r="B33" s="22"/>
      <c r="C33" s="22"/>
      <c r="D33" s="21"/>
      <c r="E33" s="21"/>
      <c r="F33" s="21"/>
      <c r="G33" s="21"/>
      <c r="H33" s="26">
        <f t="shared" si="7"/>
        <v>126</v>
      </c>
      <c r="I33" s="44" t="b">
        <f t="shared" si="0"/>
        <v>1</v>
      </c>
      <c r="J33" s="44">
        <f t="shared" si="1"/>
        <v>3000</v>
      </c>
      <c r="K33" s="44">
        <f t="shared" si="8"/>
        <v>1.0327868852459017</v>
      </c>
      <c r="L33" s="44">
        <f t="shared" si="9"/>
        <v>3.2260862218221477E-2</v>
      </c>
      <c r="M33" s="44">
        <f t="shared" si="3"/>
        <v>-0.3</v>
      </c>
      <c r="N33" s="44">
        <f t="shared" si="10"/>
        <v>0.99036842495316446</v>
      </c>
      <c r="O33" s="44">
        <f t="shared" si="11"/>
        <v>0.99036842495316446</v>
      </c>
      <c r="P33" s="44">
        <f t="shared" si="12"/>
        <v>2377.0509429088934</v>
      </c>
      <c r="Q33" s="44">
        <f t="shared" si="13"/>
        <v>-9.6782586654664774E-3</v>
      </c>
      <c r="R33" s="44">
        <f t="shared" si="14"/>
        <v>3.2260862218221477E-2</v>
      </c>
      <c r="S33" s="44">
        <f t="shared" si="15"/>
        <v>-0.30000000000000104</v>
      </c>
      <c r="T33" s="44"/>
      <c r="U33" s="44"/>
      <c r="V33" s="26">
        <f t="shared" si="2"/>
        <v>2377.0509429088934</v>
      </c>
      <c r="W33" s="26"/>
      <c r="Y33" s="34">
        <f t="shared" si="16"/>
        <v>-9.6782586654664774E-3</v>
      </c>
      <c r="Z33" s="34">
        <f t="shared" si="17"/>
        <v>3.2260862218221477E-2</v>
      </c>
      <c r="AA33">
        <f t="shared" si="20"/>
        <v>-0.30000000000000104</v>
      </c>
    </row>
    <row r="34" spans="1:27">
      <c r="A34" s="22"/>
      <c r="B34" s="22"/>
      <c r="C34" s="22"/>
      <c r="D34" s="21"/>
      <c r="E34" s="21"/>
      <c r="F34" s="21"/>
      <c r="G34" s="21"/>
      <c r="H34" s="26">
        <f t="shared" si="7"/>
        <v>130</v>
      </c>
      <c r="I34" s="44" t="b">
        <f t="shared" si="0"/>
        <v>1</v>
      </c>
      <c r="J34" s="44">
        <f t="shared" si="1"/>
        <v>3000</v>
      </c>
      <c r="K34" s="44">
        <f t="shared" si="8"/>
        <v>1.0317460317460319</v>
      </c>
      <c r="L34" s="44">
        <f t="shared" si="9"/>
        <v>3.125254350410453E-2</v>
      </c>
      <c r="M34" s="44">
        <f t="shared" si="3"/>
        <v>-0.3</v>
      </c>
      <c r="N34" s="44">
        <f t="shared" si="10"/>
        <v>0.99066805237389532</v>
      </c>
      <c r="O34" s="44">
        <f t="shared" si="11"/>
        <v>0.99066805237389532</v>
      </c>
      <c r="P34" s="44">
        <f t="shared" si="12"/>
        <v>2354.8684280050848</v>
      </c>
      <c r="Q34" s="44">
        <f t="shared" si="13"/>
        <v>-9.3757630512313599E-3</v>
      </c>
      <c r="R34" s="44">
        <f t="shared" si="14"/>
        <v>3.125254350410453E-2</v>
      </c>
      <c r="S34" s="44">
        <f t="shared" si="15"/>
        <v>-0.30000000000000004</v>
      </c>
      <c r="T34" s="44"/>
      <c r="U34" s="44"/>
      <c r="V34" s="26">
        <f t="shared" si="2"/>
        <v>2354.8684280050848</v>
      </c>
      <c r="W34" s="26"/>
      <c r="Y34" s="34">
        <f t="shared" si="16"/>
        <v>-9.3757630512313599E-3</v>
      </c>
      <c r="Z34" s="34">
        <f t="shared" si="17"/>
        <v>3.125254350410453E-2</v>
      </c>
      <c r="AA34">
        <f t="shared" si="20"/>
        <v>-0.30000000000000004</v>
      </c>
    </row>
    <row r="35" spans="1:27">
      <c r="H35" s="26">
        <f t="shared" si="7"/>
        <v>134</v>
      </c>
      <c r="I35" s="44" t="b">
        <f t="shared" si="0"/>
        <v>1</v>
      </c>
      <c r="J35" s="44">
        <f t="shared" si="1"/>
        <v>3000</v>
      </c>
      <c r="K35" s="44">
        <f t="shared" si="8"/>
        <v>1.0307692307692307</v>
      </c>
      <c r="L35" s="44">
        <f t="shared" si="9"/>
        <v>3.0305349495328843E-2</v>
      </c>
      <c r="M35" s="44">
        <f t="shared" si="3"/>
        <v>-0.3</v>
      </c>
      <c r="N35" s="44">
        <f t="shared" si="10"/>
        <v>0.99094959882703615</v>
      </c>
      <c r="O35" s="44">
        <f t="shared" si="11"/>
        <v>0.99094959882703615</v>
      </c>
      <c r="P35" s="44">
        <f t="shared" si="12"/>
        <v>2333.5559240220919</v>
      </c>
      <c r="Q35" s="44">
        <f t="shared" si="13"/>
        <v>-9.0916048485987153E-3</v>
      </c>
      <c r="R35" s="44">
        <f t="shared" si="14"/>
        <v>3.0305349495328843E-2</v>
      </c>
      <c r="S35" s="44">
        <f t="shared" si="15"/>
        <v>-0.30000000000000204</v>
      </c>
      <c r="T35" s="44"/>
      <c r="U35" s="44"/>
      <c r="V35" s="26">
        <f t="shared" si="2"/>
        <v>2333.5559240220919</v>
      </c>
      <c r="W35" s="26"/>
      <c r="Y35" s="34">
        <f t="shared" si="16"/>
        <v>-9.0916048485987153E-3</v>
      </c>
      <c r="Z35" s="34">
        <f t="shared" si="17"/>
        <v>3.0305349495328843E-2</v>
      </c>
      <c r="AA35">
        <f t="shared" si="20"/>
        <v>-0.30000000000000204</v>
      </c>
    </row>
    <row r="36" spans="1:27">
      <c r="H36" s="26">
        <f t="shared" si="7"/>
        <v>138</v>
      </c>
      <c r="I36" s="44" t="b">
        <f t="shared" si="0"/>
        <v>1</v>
      </c>
      <c r="J36" s="44">
        <f t="shared" si="1"/>
        <v>3000</v>
      </c>
      <c r="K36" s="44">
        <f t="shared" si="8"/>
        <v>1.0298507462686568</v>
      </c>
      <c r="L36" s="44">
        <f t="shared" si="9"/>
        <v>2.9413885206293407E-2</v>
      </c>
      <c r="M36" s="44">
        <f t="shared" si="3"/>
        <v>-0.3</v>
      </c>
      <c r="N36" s="44">
        <f t="shared" si="10"/>
        <v>0.99121465312229862</v>
      </c>
      <c r="O36" s="44">
        <f t="shared" si="11"/>
        <v>0.99121465312229862</v>
      </c>
      <c r="P36" s="44">
        <f t="shared" si="12"/>
        <v>2313.0548257710429</v>
      </c>
      <c r="Q36" s="44">
        <f t="shared" si="13"/>
        <v>-8.8241655618879061E-3</v>
      </c>
      <c r="R36" s="44">
        <f t="shared" si="14"/>
        <v>2.9413885206293407E-2</v>
      </c>
      <c r="S36" s="44">
        <f t="shared" si="15"/>
        <v>-0.29999999999999605</v>
      </c>
      <c r="T36" s="44"/>
      <c r="U36" s="44"/>
      <c r="V36" s="26">
        <f t="shared" si="2"/>
        <v>2313.0548257710429</v>
      </c>
      <c r="W36" s="26"/>
      <c r="Y36" s="34">
        <f t="shared" si="16"/>
        <v>-8.8241655618879061E-3</v>
      </c>
      <c r="Z36" s="34">
        <f t="shared" si="17"/>
        <v>2.9413885206293407E-2</v>
      </c>
      <c r="AA36">
        <f t="shared" si="20"/>
        <v>-0.29999999999999605</v>
      </c>
    </row>
    <row r="37" spans="1:27">
      <c r="H37" s="26">
        <f t="shared" si="7"/>
        <v>142</v>
      </c>
      <c r="I37" s="44" t="b">
        <f t="shared" si="0"/>
        <v>1</v>
      </c>
      <c r="J37" s="44">
        <f t="shared" si="1"/>
        <v>3000</v>
      </c>
      <c r="K37" s="44">
        <f t="shared" si="8"/>
        <v>1.0289855072463767</v>
      </c>
      <c r="L37" s="44">
        <f t="shared" si="9"/>
        <v>2.8573372444055948E-2</v>
      </c>
      <c r="M37" s="44">
        <f t="shared" si="3"/>
        <v>-0.3</v>
      </c>
      <c r="N37" s="44">
        <f t="shared" si="10"/>
        <v>0.99146462320625084</v>
      </c>
      <c r="O37" s="44">
        <f t="shared" si="11"/>
        <v>0.99146462320625084</v>
      </c>
      <c r="P37" s="44">
        <f t="shared" si="12"/>
        <v>2293.3120312884871</v>
      </c>
      <c r="Q37" s="44">
        <f t="shared" si="13"/>
        <v>-8.5720117332168944E-3</v>
      </c>
      <c r="R37" s="44">
        <f t="shared" si="14"/>
        <v>2.8573372444055948E-2</v>
      </c>
      <c r="S37" s="44">
        <f t="shared" si="15"/>
        <v>-0.30000000000000387</v>
      </c>
      <c r="T37" s="44"/>
      <c r="U37" s="44"/>
      <c r="V37" s="26">
        <f t="shared" si="2"/>
        <v>2293.3120312884871</v>
      </c>
      <c r="W37" s="26"/>
      <c r="Y37" s="34">
        <f t="shared" si="16"/>
        <v>-8.5720117332168944E-3</v>
      </c>
      <c r="Z37" s="34">
        <f t="shared" si="17"/>
        <v>2.8573372444055948E-2</v>
      </c>
      <c r="AA37">
        <f t="shared" si="20"/>
        <v>-0.30000000000000387</v>
      </c>
    </row>
    <row r="38" spans="1:27">
      <c r="H38" s="26">
        <f t="shared" si="7"/>
        <v>146</v>
      </c>
      <c r="I38" s="44" t="b">
        <f t="shared" si="0"/>
        <v>1</v>
      </c>
      <c r="J38" s="44">
        <f t="shared" si="1"/>
        <v>3000</v>
      </c>
      <c r="K38" s="44">
        <f t="shared" si="8"/>
        <v>1.028169014084507</v>
      </c>
      <c r="L38" s="44">
        <f t="shared" si="9"/>
        <v>2.7779564107075671E-2</v>
      </c>
      <c r="M38" s="44">
        <f t="shared" si="3"/>
        <v>-0.3</v>
      </c>
      <c r="N38" s="44">
        <f t="shared" si="10"/>
        <v>0.99170076118749617</v>
      </c>
      <c r="O38" s="44">
        <f t="shared" si="11"/>
        <v>0.99170076118749617</v>
      </c>
      <c r="P38" s="44">
        <f t="shared" si="12"/>
        <v>2274.2792870692356</v>
      </c>
      <c r="Q38" s="44">
        <f t="shared" si="13"/>
        <v>-8.3338692321227505E-3</v>
      </c>
      <c r="R38" s="44">
        <f t="shared" si="14"/>
        <v>2.7779564107075671E-2</v>
      </c>
      <c r="S38" s="44">
        <f t="shared" si="15"/>
        <v>-0.30000000000000177</v>
      </c>
      <c r="T38" s="44"/>
      <c r="U38" s="44"/>
      <c r="V38" s="26">
        <f t="shared" si="2"/>
        <v>2274.2792870692356</v>
      </c>
      <c r="W38" s="26"/>
      <c r="Y38" s="34">
        <f t="shared" si="16"/>
        <v>-8.3338692321227505E-3</v>
      </c>
      <c r="Z38" s="34">
        <f t="shared" si="17"/>
        <v>2.7779564107075671E-2</v>
      </c>
      <c r="AA38">
        <f t="shared" si="20"/>
        <v>-0.30000000000000177</v>
      </c>
    </row>
    <row r="39" spans="1:27">
      <c r="H39" s="26">
        <f t="shared" si="7"/>
        <v>150</v>
      </c>
      <c r="I39" s="44" t="b">
        <f t="shared" si="0"/>
        <v>1</v>
      </c>
      <c r="J39" s="44">
        <f t="shared" si="1"/>
        <v>3000</v>
      </c>
      <c r="K39" s="44">
        <f t="shared" si="8"/>
        <v>1.0273972602739727</v>
      </c>
      <c r="L39" s="44">
        <f t="shared" si="9"/>
        <v>2.7028672387919419E-2</v>
      </c>
      <c r="M39" s="44">
        <f t="shared" si="3"/>
        <v>-0.3</v>
      </c>
      <c r="N39" s="44">
        <f t="shared" si="10"/>
        <v>0.99192418431837526</v>
      </c>
      <c r="O39" s="44">
        <f t="shared" si="11"/>
        <v>0.99192418431837526</v>
      </c>
      <c r="P39" s="44">
        <f t="shared" si="12"/>
        <v>2255.9126267383276</v>
      </c>
      <c r="Q39" s="44">
        <f t="shared" si="13"/>
        <v>-8.108601716375799E-3</v>
      </c>
      <c r="R39" s="44">
        <f t="shared" si="14"/>
        <v>2.7028672387919419E-2</v>
      </c>
      <c r="S39" s="44">
        <f t="shared" si="15"/>
        <v>-0.29999999999999899</v>
      </c>
      <c r="T39" s="44"/>
      <c r="U39" s="44"/>
      <c r="V39" s="26">
        <f t="shared" si="2"/>
        <v>2255.9126267383276</v>
      </c>
      <c r="W39" s="26"/>
      <c r="Y39" s="34">
        <f t="shared" si="16"/>
        <v>-8.108601716375799E-3</v>
      </c>
      <c r="Z39" s="34">
        <f t="shared" si="17"/>
        <v>2.7028672387919419E-2</v>
      </c>
      <c r="AA39">
        <f t="shared" si="20"/>
        <v>-0.29999999999999899</v>
      </c>
    </row>
    <row r="40" spans="1:27">
      <c r="H40" s="26">
        <f t="shared" si="7"/>
        <v>154</v>
      </c>
      <c r="I40" s="44" t="b">
        <f t="shared" si="0"/>
        <v>1</v>
      </c>
      <c r="J40" s="44">
        <f t="shared" si="1"/>
        <v>3000</v>
      </c>
      <c r="K40" s="44">
        <f t="shared" si="8"/>
        <v>1.0266666666666666</v>
      </c>
      <c r="L40" s="44">
        <f t="shared" si="9"/>
        <v>2.6317308317373358E-2</v>
      </c>
      <c r="M40" s="44">
        <f t="shared" si="3"/>
        <v>-0.3</v>
      </c>
      <c r="N40" s="44">
        <f t="shared" si="10"/>
        <v>0.99213589267545843</v>
      </c>
      <c r="O40" s="44">
        <f t="shared" si="11"/>
        <v>0.99213589267545843</v>
      </c>
      <c r="P40" s="44">
        <f t="shared" si="12"/>
        <v>2238.171887726869</v>
      </c>
      <c r="Q40" s="44">
        <f t="shared" si="13"/>
        <v>-7.8951924952120524E-3</v>
      </c>
      <c r="R40" s="44">
        <f t="shared" si="14"/>
        <v>2.6317308317373358E-2</v>
      </c>
      <c r="S40" s="44">
        <f t="shared" si="15"/>
        <v>-0.30000000000000171</v>
      </c>
      <c r="T40" s="44"/>
      <c r="U40" s="44"/>
      <c r="V40" s="26">
        <f t="shared" si="2"/>
        <v>2238.171887726869</v>
      </c>
      <c r="W40" s="26"/>
      <c r="Y40" s="34">
        <f t="shared" si="16"/>
        <v>-7.8951924952120524E-3</v>
      </c>
      <c r="Z40" s="34">
        <f t="shared" si="17"/>
        <v>2.6317308317373358E-2</v>
      </c>
      <c r="AA40">
        <f t="shared" si="20"/>
        <v>-0.30000000000000171</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sheetPr codeName="Sheet4"/>
  <dimension ref="A1:AA41"/>
  <sheetViews>
    <sheetView topLeftCell="A36" workbookViewId="0">
      <selection activeCell="A58" sqref="A58"/>
    </sheetView>
  </sheetViews>
  <sheetFormatPr defaultRowHeight="15" outlineLevelRow="1" outlineLevelCol="1"/>
  <cols>
    <col min="1" max="1" width="4.7109375" style="3" customWidth="1"/>
    <col min="3" max="3" width="15" customWidth="1"/>
    <col min="7" max="7" width="10.5703125" bestFit="1" customWidth="1"/>
    <col min="15" max="15" width="11.5703125" bestFit="1" customWidth="1"/>
    <col min="18" max="18" width="10.5703125" bestFit="1" customWidth="1"/>
    <col min="22" max="22" width="11.5703125" customWidth="1" outlineLevel="1"/>
    <col min="23" max="27" width="9.140625" customWidth="1" outlineLevel="1"/>
  </cols>
  <sheetData>
    <row r="1" spans="1:19">
      <c r="A1" s="3" t="s">
        <v>42</v>
      </c>
    </row>
    <row r="2" spans="1:19">
      <c r="C2" t="s">
        <v>30</v>
      </c>
      <c r="G2" s="8">
        <v>2800</v>
      </c>
    </row>
    <row r="3" spans="1:19">
      <c r="G3" s="1"/>
    </row>
    <row r="4" spans="1:19">
      <c r="C4" t="s">
        <v>29</v>
      </c>
      <c r="G4" s="1">
        <f>MATCH(G2,K12:K17)</f>
        <v>3</v>
      </c>
    </row>
    <row r="5" spans="1:19" outlineLevel="1">
      <c r="C5" t="s">
        <v>13</v>
      </c>
      <c r="G5" s="1">
        <f>MATCH(G2-1,K12:K17)+1</f>
        <v>4</v>
      </c>
      <c r="H5" s="1" t="str">
        <f>INDEX(I12:I17,G5)</f>
        <v>Plant C</v>
      </c>
    </row>
    <row r="6" spans="1:19">
      <c r="C6" t="s">
        <v>31</v>
      </c>
      <c r="G6">
        <f>SUMPRODUCT(N12:N17*L12:L17)</f>
        <v>50</v>
      </c>
    </row>
    <row r="7" spans="1:19">
      <c r="C7" t="s">
        <v>36</v>
      </c>
      <c r="G7" s="27">
        <f>SUMPRODUCT(O12:O17*G12:G17)</f>
        <v>109700</v>
      </c>
    </row>
    <row r="8" spans="1:19" ht="15.75" thickBot="1"/>
    <row r="9" spans="1:19" ht="15.75" thickBot="1">
      <c r="A9" s="3" t="s">
        <v>43</v>
      </c>
      <c r="K9" s="50" t="s">
        <v>28</v>
      </c>
      <c r="L9" s="51"/>
      <c r="Q9" s="1"/>
    </row>
    <row r="10" spans="1:19" ht="60">
      <c r="D10" t="s">
        <v>5</v>
      </c>
      <c r="E10" t="s">
        <v>6</v>
      </c>
      <c r="F10" t="s">
        <v>17</v>
      </c>
      <c r="G10" s="2" t="s">
        <v>24</v>
      </c>
      <c r="H10" s="2" t="s">
        <v>18</v>
      </c>
      <c r="I10" s="2" t="s">
        <v>25</v>
      </c>
      <c r="J10" s="2" t="s">
        <v>26</v>
      </c>
      <c r="K10" s="11" t="s">
        <v>27</v>
      </c>
      <c r="L10" s="12" t="s">
        <v>6</v>
      </c>
      <c r="M10" s="2" t="s">
        <v>11</v>
      </c>
      <c r="N10" s="2" t="s">
        <v>12</v>
      </c>
      <c r="O10" s="2" t="s">
        <v>15</v>
      </c>
      <c r="P10" s="18" t="s">
        <v>30</v>
      </c>
      <c r="R10" s="2"/>
      <c r="S10" s="2"/>
    </row>
    <row r="11" spans="1:19">
      <c r="K11" s="13"/>
      <c r="L11" s="14"/>
    </row>
    <row r="12" spans="1:19">
      <c r="C12" t="s">
        <v>0</v>
      </c>
      <c r="D12" s="9">
        <v>200</v>
      </c>
      <c r="E12" s="10">
        <v>28</v>
      </c>
      <c r="F12" s="9">
        <v>1</v>
      </c>
      <c r="G12">
        <f t="shared" ref="G12:G17" si="0">SMALL($E$12:$E$17,F12)</f>
        <v>24</v>
      </c>
      <c r="H12">
        <f>MATCH(G12,E12:E17,0)</f>
        <v>5</v>
      </c>
      <c r="I12" t="str">
        <f t="shared" ref="I12:I17" si="1">INDEX($C$12:$C$17,H12)</f>
        <v>Plant E</v>
      </c>
      <c r="J12">
        <f t="shared" ref="J12:J17" si="2">INDEX($D$12:$D$17,H12)</f>
        <v>700</v>
      </c>
      <c r="K12" s="13">
        <f>J12</f>
        <v>700</v>
      </c>
      <c r="L12" s="15">
        <f t="shared" ref="L12:L17" si="3">G12</f>
        <v>24</v>
      </c>
      <c r="M12" t="b">
        <f t="shared" ref="M12:M17" si="4">F12&lt;$G$5</f>
        <v>1</v>
      </c>
      <c r="N12" t="b">
        <f t="shared" ref="N12:N17" si="5">F12=$G$5</f>
        <v>0</v>
      </c>
      <c r="O12">
        <f t="shared" ref="O12:O17" si="6">M12*J12+($G$2-K11)*N12</f>
        <v>700</v>
      </c>
      <c r="P12" s="1">
        <f>G2</f>
        <v>2800</v>
      </c>
    </row>
    <row r="13" spans="1:19">
      <c r="C13" t="s">
        <v>1</v>
      </c>
      <c r="D13" s="9">
        <v>500</v>
      </c>
      <c r="E13" s="10">
        <v>90</v>
      </c>
      <c r="F13" s="9">
        <v>2</v>
      </c>
      <c r="G13">
        <f t="shared" si="0"/>
        <v>28</v>
      </c>
      <c r="H13">
        <f>MATCH(G13,$E$12:$E$17,0)</f>
        <v>1</v>
      </c>
      <c r="I13" t="str">
        <f t="shared" si="1"/>
        <v>Plant A</v>
      </c>
      <c r="J13">
        <f t="shared" si="2"/>
        <v>200</v>
      </c>
      <c r="K13" s="13">
        <f>J13+K12</f>
        <v>900</v>
      </c>
      <c r="L13" s="15">
        <f t="shared" si="3"/>
        <v>28</v>
      </c>
      <c r="M13" t="b">
        <f t="shared" si="4"/>
        <v>1</v>
      </c>
      <c r="N13" t="b">
        <f t="shared" si="5"/>
        <v>0</v>
      </c>
      <c r="O13">
        <f t="shared" si="6"/>
        <v>200</v>
      </c>
      <c r="P13" s="1">
        <f>P12</f>
        <v>2800</v>
      </c>
    </row>
    <row r="14" spans="1:19">
      <c r="C14" t="s">
        <v>2</v>
      </c>
      <c r="D14" s="9">
        <v>1200</v>
      </c>
      <c r="E14" s="10">
        <v>50</v>
      </c>
      <c r="F14" s="9">
        <v>3</v>
      </c>
      <c r="G14">
        <f t="shared" si="0"/>
        <v>43</v>
      </c>
      <c r="H14">
        <f>MATCH(G14,$E$12:$E$17,0)</f>
        <v>4</v>
      </c>
      <c r="I14" t="str">
        <f t="shared" si="1"/>
        <v>Plant D</v>
      </c>
      <c r="J14">
        <f t="shared" si="2"/>
        <v>1100</v>
      </c>
      <c r="K14" s="13">
        <f>J14+K13</f>
        <v>2000</v>
      </c>
      <c r="L14" s="15">
        <f t="shared" si="3"/>
        <v>43</v>
      </c>
      <c r="M14" t="b">
        <f t="shared" si="4"/>
        <v>1</v>
      </c>
      <c r="N14" t="b">
        <f t="shared" si="5"/>
        <v>0</v>
      </c>
      <c r="O14">
        <f t="shared" si="6"/>
        <v>1100</v>
      </c>
      <c r="P14" s="1">
        <f>P13</f>
        <v>2800</v>
      </c>
    </row>
    <row r="15" spans="1:19">
      <c r="C15" t="s">
        <v>3</v>
      </c>
      <c r="D15" s="9">
        <v>1100</v>
      </c>
      <c r="E15" s="10">
        <v>43</v>
      </c>
      <c r="F15" s="9">
        <v>4</v>
      </c>
      <c r="G15">
        <f t="shared" si="0"/>
        <v>50</v>
      </c>
      <c r="H15">
        <f>MATCH(G15,$E$12:$E$17,0)</f>
        <v>3</v>
      </c>
      <c r="I15" t="str">
        <f t="shared" si="1"/>
        <v>Plant C</v>
      </c>
      <c r="J15">
        <f t="shared" si="2"/>
        <v>1200</v>
      </c>
      <c r="K15" s="13">
        <f>J15+K14</f>
        <v>3200</v>
      </c>
      <c r="L15" s="15">
        <f t="shared" si="3"/>
        <v>50</v>
      </c>
      <c r="M15" t="b">
        <f t="shared" si="4"/>
        <v>0</v>
      </c>
      <c r="N15" t="b">
        <f t="shared" si="5"/>
        <v>1</v>
      </c>
      <c r="O15">
        <f t="shared" si="6"/>
        <v>800</v>
      </c>
      <c r="P15" s="1">
        <f>P14</f>
        <v>2800</v>
      </c>
    </row>
    <row r="16" spans="1:19">
      <c r="C16" t="s">
        <v>4</v>
      </c>
      <c r="D16" s="9">
        <v>700</v>
      </c>
      <c r="E16" s="10">
        <v>24</v>
      </c>
      <c r="F16" s="9">
        <v>5</v>
      </c>
      <c r="G16">
        <f t="shared" si="0"/>
        <v>75</v>
      </c>
      <c r="H16">
        <f>MATCH(G16,$E$12:$E$17,0)</f>
        <v>6</v>
      </c>
      <c r="I16" t="str">
        <f t="shared" si="1"/>
        <v>Platn F</v>
      </c>
      <c r="J16">
        <f t="shared" si="2"/>
        <v>400</v>
      </c>
      <c r="K16" s="13">
        <f>J16+K15</f>
        <v>3600</v>
      </c>
      <c r="L16" s="15">
        <f t="shared" si="3"/>
        <v>75</v>
      </c>
      <c r="M16" t="b">
        <f t="shared" si="4"/>
        <v>0</v>
      </c>
      <c r="N16" t="b">
        <f t="shared" si="5"/>
        <v>0</v>
      </c>
      <c r="O16">
        <f t="shared" si="6"/>
        <v>0</v>
      </c>
      <c r="P16" s="1">
        <f>P15</f>
        <v>2800</v>
      </c>
    </row>
    <row r="17" spans="1:16" ht="15.75" thickBot="1">
      <c r="C17" t="s">
        <v>7</v>
      </c>
      <c r="D17" s="9">
        <v>400</v>
      </c>
      <c r="E17" s="10">
        <v>75</v>
      </c>
      <c r="F17" s="9">
        <v>6</v>
      </c>
      <c r="G17">
        <f t="shared" si="0"/>
        <v>90</v>
      </c>
      <c r="H17">
        <f>MATCH(G17,$E$12:$E$17,0)</f>
        <v>2</v>
      </c>
      <c r="I17" t="str">
        <f t="shared" si="1"/>
        <v>Plant B</v>
      </c>
      <c r="J17">
        <f t="shared" si="2"/>
        <v>500</v>
      </c>
      <c r="K17" s="16">
        <f>J17+K16</f>
        <v>4100</v>
      </c>
      <c r="L17" s="17">
        <f t="shared" si="3"/>
        <v>90</v>
      </c>
      <c r="M17" t="b">
        <f t="shared" si="4"/>
        <v>0</v>
      </c>
      <c r="N17" t="b">
        <f t="shared" si="5"/>
        <v>0</v>
      </c>
      <c r="O17">
        <f t="shared" si="6"/>
        <v>0</v>
      </c>
      <c r="P17" s="1">
        <f>P16</f>
        <v>2800</v>
      </c>
    </row>
    <row r="19" spans="1:16">
      <c r="C19" t="s">
        <v>8</v>
      </c>
      <c r="D19">
        <f>SUM(D12:D18)</f>
        <v>4100</v>
      </c>
      <c r="O19">
        <f>SUM(O12:O18)</f>
        <v>2800</v>
      </c>
    </row>
    <row r="22" spans="1:16">
      <c r="A22" s="3" t="s">
        <v>32</v>
      </c>
    </row>
    <row r="24" spans="1:16">
      <c r="C24" t="str">
        <f>C6</f>
        <v>Market Clearing Price</v>
      </c>
      <c r="E24">
        <f>G6</f>
        <v>50</v>
      </c>
      <c r="F24" t="s">
        <v>33</v>
      </c>
      <c r="G24" s="1">
        <f>G2</f>
        <v>2800</v>
      </c>
    </row>
    <row r="26" spans="1:16">
      <c r="I26" t="s">
        <v>17</v>
      </c>
      <c r="J26" t="s">
        <v>10</v>
      </c>
      <c r="K26" t="s">
        <v>5</v>
      </c>
      <c r="L26" t="s">
        <v>77</v>
      </c>
    </row>
    <row r="27" spans="1:16">
      <c r="I27">
        <v>1</v>
      </c>
      <c r="J27">
        <v>0</v>
      </c>
      <c r="L27" t="s">
        <v>77</v>
      </c>
    </row>
    <row r="28" spans="1:16">
      <c r="I28">
        <f t="shared" ref="I28:I36" si="7">IF(I27=2,1,I27+1)</f>
        <v>2</v>
      </c>
      <c r="J28">
        <f>IF(I28=1,J27+1,J27)</f>
        <v>0</v>
      </c>
      <c r="K28">
        <v>0</v>
      </c>
      <c r="L28">
        <f>INDEX($L$12:$L$17,J29)</f>
        <v>24</v>
      </c>
      <c r="M28" s="1">
        <f>$G$2</f>
        <v>2800</v>
      </c>
    </row>
    <row r="29" spans="1:16">
      <c r="I29">
        <f t="shared" si="7"/>
        <v>1</v>
      </c>
      <c r="J29">
        <f t="shared" ref="J29:J41" si="8">IF(I29=1,J28+1,J28)</f>
        <v>1</v>
      </c>
      <c r="K29">
        <f>INDEX($K$12:$K$17,J29)</f>
        <v>700</v>
      </c>
      <c r="L29">
        <f t="shared" ref="L29:L38" si="9">INDEX($L$12:$L$17,J30)</f>
        <v>24</v>
      </c>
      <c r="M29" s="1">
        <f t="shared" ref="M29:M39" si="10">$G$2</f>
        <v>2800</v>
      </c>
    </row>
    <row r="30" spans="1:16">
      <c r="I30">
        <f t="shared" si="7"/>
        <v>2</v>
      </c>
      <c r="J30">
        <f t="shared" si="8"/>
        <v>1</v>
      </c>
      <c r="K30">
        <f>INDEX($K$12:$K$17,J30)</f>
        <v>700</v>
      </c>
      <c r="L30">
        <f t="shared" si="9"/>
        <v>28</v>
      </c>
      <c r="M30" s="1">
        <f t="shared" si="10"/>
        <v>2800</v>
      </c>
    </row>
    <row r="31" spans="1:16">
      <c r="I31">
        <f t="shared" si="7"/>
        <v>1</v>
      </c>
      <c r="J31">
        <f t="shared" si="8"/>
        <v>2</v>
      </c>
      <c r="K31">
        <f t="shared" ref="K31:K39" si="11">INDEX($K$12:$K$17,J31)</f>
        <v>900</v>
      </c>
      <c r="L31">
        <f t="shared" si="9"/>
        <v>28</v>
      </c>
      <c r="M31" s="1">
        <f t="shared" si="10"/>
        <v>2800</v>
      </c>
    </row>
    <row r="32" spans="1:16">
      <c r="I32">
        <f t="shared" si="7"/>
        <v>2</v>
      </c>
      <c r="J32">
        <f t="shared" si="8"/>
        <v>2</v>
      </c>
      <c r="K32">
        <f t="shared" si="11"/>
        <v>900</v>
      </c>
      <c r="L32">
        <f t="shared" si="9"/>
        <v>43</v>
      </c>
      <c r="M32" s="1">
        <f t="shared" si="10"/>
        <v>2800</v>
      </c>
    </row>
    <row r="33" spans="9:13">
      <c r="I33">
        <f t="shared" si="7"/>
        <v>1</v>
      </c>
      <c r="J33">
        <f t="shared" si="8"/>
        <v>3</v>
      </c>
      <c r="K33">
        <f t="shared" si="11"/>
        <v>2000</v>
      </c>
      <c r="L33">
        <f t="shared" si="9"/>
        <v>43</v>
      </c>
      <c r="M33" s="1">
        <f t="shared" si="10"/>
        <v>2800</v>
      </c>
    </row>
    <row r="34" spans="9:13">
      <c r="I34">
        <f t="shared" si="7"/>
        <v>2</v>
      </c>
      <c r="J34">
        <f t="shared" si="8"/>
        <v>3</v>
      </c>
      <c r="K34">
        <f t="shared" si="11"/>
        <v>2000</v>
      </c>
      <c r="L34">
        <f t="shared" si="9"/>
        <v>50</v>
      </c>
      <c r="M34" s="1">
        <f t="shared" si="10"/>
        <v>2800</v>
      </c>
    </row>
    <row r="35" spans="9:13">
      <c r="I35">
        <f t="shared" si="7"/>
        <v>1</v>
      </c>
      <c r="J35">
        <f t="shared" si="8"/>
        <v>4</v>
      </c>
      <c r="K35">
        <f t="shared" si="11"/>
        <v>3200</v>
      </c>
      <c r="L35">
        <f t="shared" si="9"/>
        <v>50</v>
      </c>
      <c r="M35" s="1">
        <f t="shared" si="10"/>
        <v>2800</v>
      </c>
    </row>
    <row r="36" spans="9:13">
      <c r="I36">
        <f t="shared" si="7"/>
        <v>2</v>
      </c>
      <c r="J36">
        <f t="shared" si="8"/>
        <v>4</v>
      </c>
      <c r="K36">
        <f t="shared" si="11"/>
        <v>3200</v>
      </c>
      <c r="L36">
        <f t="shared" si="9"/>
        <v>75</v>
      </c>
      <c r="M36" s="1">
        <f t="shared" si="10"/>
        <v>2800</v>
      </c>
    </row>
    <row r="37" spans="9:13">
      <c r="I37">
        <f t="shared" ref="I37:I41" si="12">IF(I36=2,1,I36+1)</f>
        <v>1</v>
      </c>
      <c r="J37">
        <f t="shared" si="8"/>
        <v>5</v>
      </c>
      <c r="K37">
        <f t="shared" si="11"/>
        <v>3600</v>
      </c>
      <c r="L37">
        <f t="shared" si="9"/>
        <v>75</v>
      </c>
      <c r="M37" s="1">
        <f t="shared" si="10"/>
        <v>2800</v>
      </c>
    </row>
    <row r="38" spans="9:13">
      <c r="I38">
        <f t="shared" si="12"/>
        <v>2</v>
      </c>
      <c r="J38">
        <f t="shared" si="8"/>
        <v>5</v>
      </c>
      <c r="K38">
        <f t="shared" si="11"/>
        <v>3600</v>
      </c>
      <c r="L38">
        <f t="shared" si="9"/>
        <v>90</v>
      </c>
      <c r="M38" s="1">
        <f t="shared" si="10"/>
        <v>2800</v>
      </c>
    </row>
    <row r="39" spans="9:13">
      <c r="I39">
        <f t="shared" si="12"/>
        <v>1</v>
      </c>
      <c r="J39">
        <f t="shared" si="8"/>
        <v>6</v>
      </c>
      <c r="K39">
        <f t="shared" si="11"/>
        <v>4100</v>
      </c>
      <c r="M39" s="1">
        <f t="shared" si="10"/>
        <v>2800</v>
      </c>
    </row>
    <row r="40" spans="9:13">
      <c r="I40">
        <f t="shared" si="12"/>
        <v>2</v>
      </c>
      <c r="J40">
        <f t="shared" si="8"/>
        <v>6</v>
      </c>
      <c r="M40" s="1"/>
    </row>
    <row r="41" spans="9:13">
      <c r="I41">
        <f t="shared" si="12"/>
        <v>1</v>
      </c>
      <c r="J41">
        <f t="shared" si="8"/>
        <v>7</v>
      </c>
    </row>
  </sheetData>
  <mergeCells count="1">
    <mergeCell ref="K9:L9"/>
  </mergeCells>
  <dataValidations disablePrompts="1" count="7">
    <dataValidation allowBlank="1" showInputMessage="1" showErrorMessage="1" promptTitle="Small" prompt="Use the small command to sort the cost.  In real world there may be plants with the same cost. _x000a__x000a_To fix this, you can make another column with the cost adjusted by a very small random number.  For example, (RAND()*.000001)" sqref="G12:G17"/>
    <dataValidation allowBlank="1" showInputMessage="1" showErrorMessage="1" promptTitle="Sort Key" prompt="To present the data and compute prices, you need to match the capacity and the plant names with the sorted column._x000a__x000a_To do this, first create a sort key using the MATCH function." sqref="H12:H17"/>
    <dataValidation allowBlank="1" showInputMessage="1" showErrorMessage="1" promptTitle="Marginal Unit" prompt="Use the MATCH function and match the demand to the cummulative capacity to determine the number of the unit which is marginal._x000a__x000a_You need to adjust the demand (subtract 1) and adjust the capacity to assure that you incorporate the correct increment" sqref="G5"/>
    <dataValidation allowBlank="1" showInputMessage="1" showErrorMessage="1" promptTitle="Market Clearing Price" prompt="To compute the price you can use the marginal switch.  This switch multiplied by the price will isolate the relevant price" sqref="G6"/>
    <dataValidation allowBlank="1" showInputMessage="1" showErrorMessage="1" promptTitle="Marginal Switch" prompt="Simply multiply tesst whether the unit number after sorting -- the sort switch -- equals the marginal unit switch" sqref="N12:N17"/>
    <dataValidation allowBlank="1" showInputMessage="1" showErrorMessage="1" promptTitle="Dispatch Switch" prompt="The dispatch switch and the marginal switch can be used to compute the total generation.  The dispactch switch is used whenever there is less than the generation.  The marginal switch is the last unit." sqref="M12:M17"/>
    <dataValidation allowBlank="1" showInputMessage="1" showErrorMessage="1" promptTitle="Total System Cost" prompt="The total system cost is the amount of the generation from each plant multiplied by the cost of each plant.  You can use the SUMPRODUCT function to compute this." sqref="G7"/>
  </dataValidation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sheetPr codeName="Sheet5"/>
  <dimension ref="A2:AA18"/>
  <sheetViews>
    <sheetView workbookViewId="0">
      <selection activeCell="A11" sqref="A11"/>
    </sheetView>
  </sheetViews>
  <sheetFormatPr defaultRowHeight="15" outlineLevelRow="1" outlineLevelCol="1"/>
  <cols>
    <col min="1" max="1" width="4.7109375" style="3" customWidth="1"/>
    <col min="3" max="3" width="15" customWidth="1"/>
    <col min="15" max="15" width="11.5703125" bestFit="1" customWidth="1"/>
    <col min="18" max="18" width="10.5703125" bestFit="1" customWidth="1"/>
    <col min="22" max="22" width="11.5703125" customWidth="1" outlineLevel="1"/>
    <col min="23" max="27" width="9.140625" customWidth="1" outlineLevel="1"/>
  </cols>
  <sheetData>
    <row r="2" spans="3:19">
      <c r="C2" t="s">
        <v>16</v>
      </c>
      <c r="G2" s="4">
        <v>3500</v>
      </c>
    </row>
    <row r="3" spans="3:19">
      <c r="G3" s="4"/>
    </row>
    <row r="4" spans="3:19">
      <c r="G4" s="4"/>
    </row>
    <row r="5" spans="3:19">
      <c r="G5" s="1"/>
    </row>
    <row r="6" spans="3:19" outlineLevel="1">
      <c r="C6" t="s">
        <v>13</v>
      </c>
      <c r="G6" s="1">
        <f>MATCH(G2-1,K11:K16)+1</f>
        <v>5</v>
      </c>
    </row>
    <row r="7" spans="3:19">
      <c r="C7" t="s">
        <v>14</v>
      </c>
      <c r="G7">
        <f>SUMPRODUCT(N11:N16*L11:L16)</f>
        <v>75</v>
      </c>
    </row>
    <row r="8" spans="3:19">
      <c r="Q8" s="1"/>
    </row>
    <row r="9" spans="3:19" ht="45">
      <c r="D9" t="s">
        <v>5</v>
      </c>
      <c r="E9" t="s">
        <v>6</v>
      </c>
      <c r="F9" t="s">
        <v>17</v>
      </c>
      <c r="G9" s="2" t="s">
        <v>9</v>
      </c>
      <c r="H9" s="2" t="s">
        <v>18</v>
      </c>
      <c r="I9" s="2" t="s">
        <v>10</v>
      </c>
      <c r="J9" s="2" t="s">
        <v>10</v>
      </c>
      <c r="K9" s="2" t="s">
        <v>19</v>
      </c>
      <c r="L9" s="2" t="s">
        <v>6</v>
      </c>
      <c r="M9" s="2" t="s">
        <v>11</v>
      </c>
      <c r="N9" s="2" t="s">
        <v>12</v>
      </c>
      <c r="O9" s="2" t="s">
        <v>15</v>
      </c>
      <c r="R9" s="2"/>
      <c r="S9" s="2"/>
    </row>
    <row r="11" spans="3:19">
      <c r="C11" t="s">
        <v>0</v>
      </c>
      <c r="D11" s="5">
        <v>200</v>
      </c>
      <c r="E11" s="6">
        <v>28</v>
      </c>
      <c r="F11" s="5">
        <v>1</v>
      </c>
      <c r="G11">
        <f t="shared" ref="G11:G16" si="0">SMALL($E$11:$E$16,F11)</f>
        <v>24</v>
      </c>
      <c r="H11">
        <f>MATCH(G11,E11:E16,0)</f>
        <v>5</v>
      </c>
      <c r="I11" t="str">
        <f t="shared" ref="I11:I16" si="1">INDEX($C$11:$C$16,H11)</f>
        <v>Plant E</v>
      </c>
      <c r="J11">
        <f t="shared" ref="J11:J16" si="2">INDEX($D$11:$D$16,H11)</f>
        <v>700</v>
      </c>
      <c r="K11">
        <f>J11</f>
        <v>700</v>
      </c>
      <c r="L11" s="7">
        <f t="shared" ref="L11:L16" si="3">G11</f>
        <v>24</v>
      </c>
      <c r="M11" t="b">
        <f t="shared" ref="M11:M16" si="4">F11&lt;$G$6</f>
        <v>1</v>
      </c>
      <c r="N11" t="b">
        <f t="shared" ref="N11:N16" si="5">F11=$G$6</f>
        <v>0</v>
      </c>
      <c r="O11">
        <f t="shared" ref="O11:O16" si="6">M11*J11+($G$2-K10)*N11</f>
        <v>700</v>
      </c>
    </row>
    <row r="12" spans="3:19">
      <c r="C12" t="s">
        <v>1</v>
      </c>
      <c r="D12" s="5">
        <v>500</v>
      </c>
      <c r="E12" s="6">
        <v>90</v>
      </c>
      <c r="F12" s="5">
        <v>2</v>
      </c>
      <c r="G12">
        <f t="shared" si="0"/>
        <v>28</v>
      </c>
      <c r="H12">
        <f>MATCH(G12,$E$11:$E$16,0)</f>
        <v>1</v>
      </c>
      <c r="I12" t="str">
        <f t="shared" si="1"/>
        <v>Plant A</v>
      </c>
      <c r="J12">
        <f t="shared" si="2"/>
        <v>200</v>
      </c>
      <c r="K12">
        <f>J12+K11</f>
        <v>900</v>
      </c>
      <c r="L12" s="7">
        <f t="shared" si="3"/>
        <v>28</v>
      </c>
      <c r="M12" t="b">
        <f t="shared" si="4"/>
        <v>1</v>
      </c>
      <c r="N12" t="b">
        <f t="shared" si="5"/>
        <v>0</v>
      </c>
      <c r="O12">
        <f t="shared" si="6"/>
        <v>200</v>
      </c>
    </row>
    <row r="13" spans="3:19">
      <c r="C13" t="s">
        <v>2</v>
      </c>
      <c r="D13" s="5">
        <v>1200</v>
      </c>
      <c r="E13" s="6">
        <v>50</v>
      </c>
      <c r="F13" s="5">
        <v>3</v>
      </c>
      <c r="G13">
        <f t="shared" si="0"/>
        <v>43</v>
      </c>
      <c r="H13">
        <f>MATCH(G13,$E$11:$E$16,0)</f>
        <v>4</v>
      </c>
      <c r="I13" t="str">
        <f t="shared" si="1"/>
        <v>Plant D</v>
      </c>
      <c r="J13">
        <f t="shared" si="2"/>
        <v>1100</v>
      </c>
      <c r="K13">
        <f>J13+K12</f>
        <v>2000</v>
      </c>
      <c r="L13" s="7">
        <f t="shared" si="3"/>
        <v>43</v>
      </c>
      <c r="M13" t="b">
        <f t="shared" si="4"/>
        <v>1</v>
      </c>
      <c r="N13" t="b">
        <f t="shared" si="5"/>
        <v>0</v>
      </c>
      <c r="O13">
        <f t="shared" si="6"/>
        <v>1100</v>
      </c>
    </row>
    <row r="14" spans="3:19">
      <c r="C14" t="s">
        <v>3</v>
      </c>
      <c r="D14" s="5">
        <v>1100</v>
      </c>
      <c r="E14" s="6">
        <v>43</v>
      </c>
      <c r="F14" s="5">
        <v>4</v>
      </c>
      <c r="G14">
        <f t="shared" si="0"/>
        <v>50</v>
      </c>
      <c r="H14">
        <f>MATCH(G14,$E$11:$E$16,0)</f>
        <v>3</v>
      </c>
      <c r="I14" t="str">
        <f t="shared" si="1"/>
        <v>Plant C</v>
      </c>
      <c r="J14">
        <f t="shared" si="2"/>
        <v>1200</v>
      </c>
      <c r="K14">
        <f>J14+K13</f>
        <v>3200</v>
      </c>
      <c r="L14" s="7">
        <f t="shared" si="3"/>
        <v>50</v>
      </c>
      <c r="M14" t="b">
        <f t="shared" si="4"/>
        <v>1</v>
      </c>
      <c r="N14" t="b">
        <f t="shared" si="5"/>
        <v>0</v>
      </c>
      <c r="O14">
        <f t="shared" si="6"/>
        <v>1200</v>
      </c>
    </row>
    <row r="15" spans="3:19">
      <c r="C15" t="s">
        <v>4</v>
      </c>
      <c r="D15" s="5">
        <v>700</v>
      </c>
      <c r="E15" s="6">
        <v>24</v>
      </c>
      <c r="F15" s="5">
        <v>5</v>
      </c>
      <c r="G15">
        <f t="shared" si="0"/>
        <v>75</v>
      </c>
      <c r="H15">
        <f>MATCH(G15,$E$11:$E$16,0)</f>
        <v>6</v>
      </c>
      <c r="I15" t="str">
        <f t="shared" si="1"/>
        <v>Platn F</v>
      </c>
      <c r="J15">
        <f t="shared" si="2"/>
        <v>400</v>
      </c>
      <c r="K15">
        <f>J15+K14</f>
        <v>3600</v>
      </c>
      <c r="L15" s="7">
        <f t="shared" si="3"/>
        <v>75</v>
      </c>
      <c r="M15" t="b">
        <f t="shared" si="4"/>
        <v>0</v>
      </c>
      <c r="N15" t="b">
        <f t="shared" si="5"/>
        <v>1</v>
      </c>
      <c r="O15">
        <f t="shared" si="6"/>
        <v>300</v>
      </c>
    </row>
    <row r="16" spans="3:19">
      <c r="C16" t="s">
        <v>7</v>
      </c>
      <c r="D16" s="5">
        <v>400</v>
      </c>
      <c r="E16" s="6">
        <v>75</v>
      </c>
      <c r="F16" s="5">
        <v>6</v>
      </c>
      <c r="G16">
        <f t="shared" si="0"/>
        <v>90</v>
      </c>
      <c r="H16">
        <f>MATCH(G16,$E$11:$E$16,0)</f>
        <v>2</v>
      </c>
      <c r="I16" t="str">
        <f t="shared" si="1"/>
        <v>Plant B</v>
      </c>
      <c r="J16">
        <f t="shared" si="2"/>
        <v>500</v>
      </c>
      <c r="K16">
        <f>J16+K15</f>
        <v>4100</v>
      </c>
      <c r="L16" s="7">
        <f t="shared" si="3"/>
        <v>90</v>
      </c>
      <c r="M16" t="b">
        <f t="shared" si="4"/>
        <v>0</v>
      </c>
      <c r="N16" t="b">
        <f t="shared" si="5"/>
        <v>0</v>
      </c>
      <c r="O16">
        <f t="shared" si="6"/>
        <v>0</v>
      </c>
    </row>
    <row r="18" spans="3:15">
      <c r="C18" t="s">
        <v>8</v>
      </c>
      <c r="D18">
        <f>SUM(D11:D17)</f>
        <v>4100</v>
      </c>
      <c r="O18">
        <f>SUM(O11:O17)</f>
        <v>3500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sheetPr codeName="Sheet6"/>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8</vt:i4>
      </vt:variant>
      <vt:variant>
        <vt:lpstr>Charts</vt:lpstr>
      </vt:variant>
      <vt:variant>
        <vt:i4>8</vt:i4>
      </vt:variant>
      <vt:variant>
        <vt:lpstr>Named Ranges</vt:lpstr>
      </vt:variant>
      <vt:variant>
        <vt:i4>10</vt:i4>
      </vt:variant>
    </vt:vector>
  </HeadingPairs>
  <TitlesOfParts>
    <vt:vector size="26" baseType="lpstr">
      <vt:lpstr>Instructions</vt:lpstr>
      <vt:lpstr>Base with Demand</vt:lpstr>
      <vt:lpstr>Demand Curve Introduction</vt:lpstr>
      <vt:lpstr>Supply and Demand</vt:lpstr>
      <vt:lpstr>Demand Curve</vt:lpstr>
      <vt:lpstr>Supply Data</vt:lpstr>
      <vt:lpstr>Sheet2</vt:lpstr>
      <vt:lpstr>Sheet3</vt:lpstr>
      <vt:lpstr>Chart1</vt:lpstr>
      <vt:lpstr>Supply Curve Chart </vt:lpstr>
      <vt:lpstr>Supply Cuve and Fixed Demand</vt:lpstr>
      <vt:lpstr>Supply and Demand Chart</vt:lpstr>
      <vt:lpstr>Chart2</vt:lpstr>
      <vt:lpstr>Demand Chart</vt:lpstr>
      <vt:lpstr>Curve with two Demands</vt:lpstr>
      <vt:lpstr>Supply and Demand Graph 1</vt:lpstr>
      <vt:lpstr>A</vt:lpstr>
      <vt:lpstr>Base_Demand</vt:lpstr>
      <vt:lpstr>cutoff</vt:lpstr>
      <vt:lpstr>'Base with Demand'!Cutoff_Price</vt:lpstr>
      <vt:lpstr>Cutoff_Price</vt:lpstr>
      <vt:lpstr>'Base with Demand'!Elasticity</vt:lpstr>
      <vt:lpstr>Elasticity</vt:lpstr>
      <vt:lpstr>elsa1</vt:lpstr>
      <vt:lpstr>Price_Increment</vt:lpstr>
      <vt:lpstr>Total_Capacity</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Elvis Presley</dc:creator>
  <cp:lastModifiedBy>Usain Bolt</cp:lastModifiedBy>
  <dcterms:created xsi:type="dcterms:W3CDTF">2010-06-09T20:58:50Z</dcterms:created>
  <dcterms:modified xsi:type="dcterms:W3CDTF">2012-12-01T02:47:03Z</dcterms:modified>
</cp:coreProperties>
</file>